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rkjo\Downloads\"/>
    </mc:Choice>
  </mc:AlternateContent>
  <xr:revisionPtr revIDLastSave="0" documentId="8_{C2A16745-87A7-4BEF-A627-78FF4A327AF9}" xr6:coauthVersionLast="47" xr6:coauthVersionMax="47" xr10:uidLastSave="{00000000-0000-0000-0000-000000000000}"/>
  <workbookProtection workbookPassword="CC61" lockStructure="1"/>
  <bookViews>
    <workbookView xWindow="28680" yWindow="-120" windowWidth="29040" windowHeight="17520" tabRatio="502" xr2:uid="{4C009EB7-E67C-473C-8DDF-B817EDDB694C}"/>
  </bookViews>
  <sheets>
    <sheet name="Luftvärmare" sheetId="1" r:id="rId1"/>
  </sheets>
  <definedNames>
    <definedName name="_xlnm.Print_Area" localSheetId="0">Luftvärmare!$A$1:$G$52</definedName>
    <definedName name="Z_2741D09E_1555_4F14_A84E_F0684F5AEE30_.wvu.PrintArea" localSheetId="0" hidden="1">Luftvärmare!$A$1:$G$66</definedName>
    <definedName name="Z_616206E2_999C_4AE1_99F3_EE35B54176B3_.wvu.PrintArea" localSheetId="0" hidden="1">Luftvärmare!$A$1:$G$66</definedName>
  </definedNames>
  <calcPr calcId="191029"/>
  <customWorkbookViews>
    <customWorkbookView name="Henrik Ottosson - Personlig vy" guid="{616206E2-999C-4AE1-99F3-EE35B54176B3}" mergeInterval="0" personalView="1" maximized="1" windowWidth="1276" windowHeight="835" activeSheetId="1"/>
    <customWorkbookView name="Ola - Personlig vy" guid="{2741D09E-1555-4F14-A84E-F0684F5AEE30}" mergeInterval="0" personalView="1" maximized="1" windowWidth="1020" windowHeight="5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D38" i="1"/>
  <c r="C38" i="1"/>
  <c r="G25" i="1"/>
  <c r="G24" i="1"/>
  <c r="G23" i="1"/>
  <c r="G22" i="1"/>
  <c r="G21" i="1"/>
  <c r="G20" i="1"/>
  <c r="F25" i="1"/>
  <c r="F24" i="1"/>
  <c r="F23" i="1"/>
  <c r="F22" i="1"/>
  <c r="F21" i="1"/>
  <c r="F20" i="1"/>
  <c r="E25" i="1"/>
  <c r="E24" i="1"/>
  <c r="E23" i="1"/>
  <c r="E22" i="1"/>
  <c r="E21" i="1"/>
  <c r="E20" i="1"/>
  <c r="D25" i="1"/>
  <c r="D24" i="1"/>
  <c r="D23" i="1"/>
  <c r="D22" i="1"/>
  <c r="D21" i="1"/>
  <c r="D20" i="1"/>
  <c r="C25" i="1"/>
  <c r="C24" i="1"/>
  <c r="C23" i="1"/>
  <c r="C22" i="1"/>
  <c r="C21" i="1"/>
  <c r="C20" i="1"/>
  <c r="C35" i="1"/>
  <c r="C32" i="1"/>
  <c r="C31" i="1"/>
  <c r="C48" i="1"/>
  <c r="D48" i="1"/>
  <c r="D46" i="1"/>
  <c r="D45" i="1"/>
  <c r="D44" i="1"/>
  <c r="D42" i="1"/>
  <c r="D40" i="1"/>
  <c r="C40" i="1"/>
  <c r="C46" i="1"/>
  <c r="C45" i="1"/>
  <c r="C44" i="1"/>
  <c r="C42" i="1"/>
  <c r="F7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D16" i="1"/>
  <c r="E16" i="1"/>
  <c r="F16" i="1"/>
  <c r="G16" i="1"/>
  <c r="D28" i="1"/>
  <c r="E28" i="1"/>
  <c r="F28" i="1"/>
  <c r="G28" i="1"/>
  <c r="F84" i="1"/>
  <c r="C13" i="1"/>
  <c r="C16" i="1"/>
  <c r="N18" i="1"/>
  <c r="N127" i="1"/>
  <c r="J131" i="1"/>
  <c r="N133" i="1"/>
  <c r="N208" i="1"/>
  <c r="N124" i="1"/>
  <c r="BR90" i="1"/>
  <c r="BS90" i="1"/>
  <c r="BR94" i="1"/>
  <c r="BS94" i="1"/>
  <c r="BR95" i="1"/>
  <c r="BS95" i="1"/>
  <c r="N146" i="1"/>
  <c r="N138" i="1"/>
  <c r="N153" i="1"/>
  <c r="N172" i="1"/>
  <c r="N162" i="1"/>
  <c r="N132" i="1"/>
  <c r="G29" i="1"/>
  <c r="F29" i="1"/>
  <c r="E29" i="1"/>
  <c r="D29" i="1"/>
  <c r="C29" i="1"/>
  <c r="F42" i="1"/>
  <c r="N174" i="1"/>
  <c r="C30" i="1"/>
  <c r="C27" i="1"/>
  <c r="C34" i="1"/>
  <c r="BR91" i="1"/>
  <c r="BS91" i="1"/>
  <c r="BR96" i="1"/>
  <c r="BS96" i="1"/>
  <c r="BR99" i="1"/>
  <c r="BS99" i="1"/>
  <c r="BR100" i="1"/>
  <c r="BS100" i="1"/>
  <c r="BR101" i="1"/>
  <c r="BS101" i="1"/>
  <c r="N116" i="1"/>
  <c r="N117" i="1"/>
  <c r="I118" i="1"/>
  <c r="N118" i="1"/>
  <c r="I119" i="1"/>
  <c r="N119" i="1"/>
  <c r="I120" i="1"/>
  <c r="I121" i="1"/>
  <c r="N121" i="1"/>
  <c r="N122" i="1"/>
  <c r="I123" i="1"/>
  <c r="J123" i="1"/>
  <c r="N123" i="1"/>
  <c r="I124" i="1"/>
  <c r="J124" i="1"/>
  <c r="I125" i="1"/>
  <c r="J125" i="1"/>
  <c r="I126" i="1"/>
  <c r="J126" i="1"/>
  <c r="N126" i="1"/>
  <c r="I128" i="1"/>
  <c r="J128" i="1"/>
  <c r="N128" i="1"/>
  <c r="I129" i="1"/>
  <c r="J129" i="1"/>
  <c r="N129" i="1"/>
  <c r="I130" i="1"/>
  <c r="J130" i="1"/>
  <c r="I131" i="1"/>
  <c r="N131" i="1"/>
  <c r="I133" i="1"/>
  <c r="J133" i="1"/>
  <c r="K133" i="1"/>
  <c r="I134" i="1"/>
  <c r="J134" i="1"/>
  <c r="K134" i="1"/>
  <c r="N134" i="1"/>
  <c r="I135" i="1"/>
  <c r="J135" i="1"/>
  <c r="K135" i="1"/>
  <c r="I136" i="1"/>
  <c r="J136" i="1"/>
  <c r="K136" i="1"/>
  <c r="N136" i="1"/>
  <c r="N137" i="1"/>
  <c r="I138" i="1"/>
  <c r="J138" i="1"/>
  <c r="K138" i="1"/>
  <c r="I139" i="1"/>
  <c r="J139" i="1"/>
  <c r="K139" i="1"/>
  <c r="N139" i="1"/>
  <c r="I140" i="1"/>
  <c r="J140" i="1"/>
  <c r="K140" i="1"/>
  <c r="I141" i="1"/>
  <c r="J141" i="1"/>
  <c r="K141" i="1"/>
  <c r="N141" i="1"/>
  <c r="N142" i="1"/>
  <c r="I143" i="1"/>
  <c r="J143" i="1"/>
  <c r="K143" i="1"/>
  <c r="N143" i="1"/>
  <c r="I144" i="1"/>
  <c r="C17" i="1"/>
  <c r="G17" i="1"/>
  <c r="J144" i="1"/>
  <c r="K144" i="1"/>
  <c r="N144" i="1"/>
  <c r="I145" i="1"/>
  <c r="J145" i="1"/>
  <c r="K145" i="1"/>
  <c r="I146" i="1"/>
  <c r="J146" i="1"/>
  <c r="K146" i="1"/>
  <c r="N147" i="1"/>
  <c r="I148" i="1"/>
  <c r="J148" i="1"/>
  <c r="K148" i="1"/>
  <c r="N148" i="1"/>
  <c r="I149" i="1"/>
  <c r="J149" i="1"/>
  <c r="K149" i="1"/>
  <c r="N149" i="1"/>
  <c r="I150" i="1"/>
  <c r="J150" i="1"/>
  <c r="K150" i="1"/>
  <c r="I151" i="1"/>
  <c r="J151" i="1"/>
  <c r="K151" i="1"/>
  <c r="N151" i="1"/>
  <c r="N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N156" i="1"/>
  <c r="N157" i="1"/>
  <c r="I158" i="1"/>
  <c r="J158" i="1"/>
  <c r="K158" i="1"/>
  <c r="N158" i="1"/>
  <c r="I159" i="1"/>
  <c r="J159" i="1"/>
  <c r="K159" i="1"/>
  <c r="I160" i="1"/>
  <c r="J160" i="1"/>
  <c r="K160" i="1"/>
  <c r="I161" i="1"/>
  <c r="J161" i="1"/>
  <c r="K161" i="1"/>
  <c r="N161" i="1"/>
  <c r="I163" i="1"/>
  <c r="J163" i="1"/>
  <c r="K163" i="1"/>
  <c r="N163" i="1"/>
  <c r="I164" i="1"/>
  <c r="J164" i="1"/>
  <c r="K164" i="1"/>
  <c r="N164" i="1"/>
  <c r="I165" i="1"/>
  <c r="J165" i="1"/>
  <c r="K165" i="1"/>
  <c r="I166" i="1"/>
  <c r="J166" i="1"/>
  <c r="K166" i="1"/>
  <c r="N166" i="1"/>
  <c r="N167" i="1"/>
  <c r="I168" i="1"/>
  <c r="J168" i="1"/>
  <c r="K168" i="1"/>
  <c r="N168" i="1"/>
  <c r="I169" i="1"/>
  <c r="J169" i="1"/>
  <c r="K169" i="1"/>
  <c r="N169" i="1"/>
  <c r="I170" i="1"/>
  <c r="J170" i="1"/>
  <c r="K170" i="1"/>
  <c r="I171" i="1"/>
  <c r="J171" i="1"/>
  <c r="K171" i="1"/>
  <c r="N171" i="1"/>
  <c r="I173" i="1"/>
  <c r="J173" i="1"/>
  <c r="K173" i="1"/>
  <c r="N173" i="1"/>
  <c r="I174" i="1"/>
  <c r="J174" i="1"/>
  <c r="K174" i="1"/>
  <c r="I175" i="1"/>
  <c r="J175" i="1"/>
  <c r="K175" i="1"/>
  <c r="I176" i="1"/>
  <c r="J176" i="1"/>
  <c r="K176" i="1"/>
  <c r="N176" i="1"/>
  <c r="N177" i="1"/>
  <c r="I178" i="1"/>
  <c r="J178" i="1"/>
  <c r="K178" i="1"/>
  <c r="N178" i="1"/>
  <c r="I179" i="1"/>
  <c r="J179" i="1"/>
  <c r="K179" i="1"/>
  <c r="N179" i="1"/>
  <c r="I180" i="1"/>
  <c r="J180" i="1"/>
  <c r="K180" i="1"/>
  <c r="I181" i="1"/>
  <c r="J181" i="1"/>
  <c r="K181" i="1"/>
  <c r="N181" i="1"/>
  <c r="N182" i="1"/>
  <c r="I183" i="1"/>
  <c r="J183" i="1"/>
  <c r="K183" i="1"/>
  <c r="N183" i="1"/>
  <c r="I184" i="1"/>
  <c r="J184" i="1"/>
  <c r="K184" i="1"/>
  <c r="N184" i="1"/>
  <c r="I185" i="1"/>
  <c r="J185" i="1"/>
  <c r="K185" i="1"/>
  <c r="I186" i="1"/>
  <c r="J186" i="1"/>
  <c r="K186" i="1"/>
  <c r="N186" i="1"/>
  <c r="N187" i="1"/>
  <c r="I188" i="1"/>
  <c r="J188" i="1"/>
  <c r="K188" i="1"/>
  <c r="N188" i="1"/>
  <c r="I189" i="1"/>
  <c r="J189" i="1"/>
  <c r="K189" i="1"/>
  <c r="N189" i="1"/>
  <c r="I190" i="1"/>
  <c r="J190" i="1"/>
  <c r="K190" i="1"/>
  <c r="I191" i="1"/>
  <c r="J191" i="1"/>
  <c r="K191" i="1"/>
  <c r="N191" i="1"/>
  <c r="N192" i="1"/>
  <c r="I193" i="1"/>
  <c r="J193" i="1"/>
  <c r="K193" i="1"/>
  <c r="N193" i="1"/>
  <c r="I194" i="1"/>
  <c r="J194" i="1"/>
  <c r="K194" i="1"/>
  <c r="N194" i="1"/>
  <c r="I195" i="1"/>
  <c r="J195" i="1"/>
  <c r="K195" i="1"/>
  <c r="I196" i="1"/>
  <c r="J196" i="1"/>
  <c r="K196" i="1"/>
  <c r="N196" i="1"/>
  <c r="N197" i="1"/>
  <c r="I198" i="1"/>
  <c r="J198" i="1"/>
  <c r="K198" i="1"/>
  <c r="N198" i="1"/>
  <c r="I199" i="1"/>
  <c r="J199" i="1"/>
  <c r="K199" i="1"/>
  <c r="N199" i="1"/>
  <c r="I200" i="1"/>
  <c r="J200" i="1"/>
  <c r="K200" i="1"/>
  <c r="I201" i="1"/>
  <c r="J201" i="1"/>
  <c r="K201" i="1"/>
  <c r="N201" i="1"/>
  <c r="N202" i="1"/>
  <c r="I203" i="1"/>
  <c r="J203" i="1"/>
  <c r="K203" i="1"/>
  <c r="N203" i="1"/>
  <c r="I204" i="1"/>
  <c r="J204" i="1"/>
  <c r="K204" i="1"/>
  <c r="N204" i="1"/>
  <c r="I205" i="1"/>
  <c r="J205" i="1"/>
  <c r="K205" i="1"/>
  <c r="I206" i="1"/>
  <c r="J206" i="1"/>
  <c r="K206" i="1"/>
  <c r="N206" i="1"/>
  <c r="N207" i="1"/>
  <c r="I208" i="1"/>
  <c r="J208" i="1"/>
  <c r="K208" i="1"/>
  <c r="I209" i="1"/>
  <c r="J209" i="1"/>
  <c r="K209" i="1"/>
  <c r="N209" i="1"/>
  <c r="I210" i="1"/>
  <c r="J210" i="1"/>
  <c r="K210" i="1"/>
  <c r="I211" i="1"/>
  <c r="J211" i="1"/>
  <c r="K211" i="1"/>
  <c r="N211" i="1"/>
  <c r="N212" i="1"/>
  <c r="J213" i="1"/>
  <c r="K213" i="1"/>
  <c r="N213" i="1"/>
  <c r="J214" i="1"/>
  <c r="K214" i="1"/>
  <c r="N214" i="1"/>
  <c r="J215" i="1"/>
  <c r="K215" i="1"/>
  <c r="J216" i="1"/>
  <c r="K216" i="1"/>
  <c r="N216" i="1"/>
  <c r="N217" i="1"/>
  <c r="J218" i="1"/>
  <c r="K218" i="1"/>
  <c r="N218" i="1"/>
  <c r="J219" i="1"/>
  <c r="K219" i="1"/>
  <c r="N219" i="1"/>
  <c r="J220" i="1"/>
  <c r="K220" i="1"/>
  <c r="J221" i="1"/>
  <c r="K221" i="1"/>
  <c r="N221" i="1"/>
  <c r="N222" i="1"/>
  <c r="N223" i="1"/>
  <c r="N224" i="1"/>
  <c r="G18" i="1"/>
  <c r="G19" i="1"/>
  <c r="G26" i="1"/>
  <c r="C19" i="1"/>
  <c r="C18" i="1"/>
  <c r="D17" i="1"/>
  <c r="E17" i="1"/>
  <c r="F17" i="1"/>
  <c r="M18" i="1"/>
  <c r="D19" i="1"/>
  <c r="D26" i="1"/>
  <c r="D18" i="1"/>
  <c r="E18" i="1"/>
  <c r="E19" i="1"/>
  <c r="E26" i="1"/>
  <c r="F19" i="1"/>
  <c r="F26" i="1"/>
  <c r="F18" i="1"/>
  <c r="C26" i="1"/>
  <c r="D53" i="1"/>
  <c r="C53" i="1"/>
  <c r="E53" i="1"/>
</calcChain>
</file>

<file path=xl/sharedStrings.xml><?xml version="1.0" encoding="utf-8"?>
<sst xmlns="http://schemas.openxmlformats.org/spreadsheetml/2006/main" count="561" uniqueCount="242">
  <si>
    <t>Objekt</t>
  </si>
  <si>
    <t>Modell</t>
  </si>
  <si>
    <t>°C</t>
  </si>
  <si>
    <t>Fläktsteg</t>
  </si>
  <si>
    <t>Varvtal</t>
  </si>
  <si>
    <t>rpm</t>
  </si>
  <si>
    <t>m3/h</t>
  </si>
  <si>
    <t>Effekt</t>
  </si>
  <si>
    <t>kW</t>
  </si>
  <si>
    <t>Utblåsningstemperatur</t>
  </si>
  <si>
    <t>l/h</t>
  </si>
  <si>
    <t>Tryckfall</t>
  </si>
  <si>
    <t>kPa</t>
  </si>
  <si>
    <t>Anslutningsdimension</t>
  </si>
  <si>
    <t>kg</t>
  </si>
  <si>
    <t>Vatteninnehåll</t>
  </si>
  <si>
    <t>l</t>
  </si>
  <si>
    <t>dB(A)</t>
  </si>
  <si>
    <t xml:space="preserve">     Effekt</t>
  </si>
  <si>
    <t>watt</t>
  </si>
  <si>
    <t xml:space="preserve">     Strömförbrukning</t>
  </si>
  <si>
    <t>amp.</t>
  </si>
  <si>
    <t>Motor nr 11  1 x 230 V</t>
  </si>
  <si>
    <t xml:space="preserve">Utblåsning åt 2 sidor inklusive takkonsoll </t>
  </si>
  <si>
    <t>M3/h</t>
  </si>
  <si>
    <t>Kcal/h</t>
  </si>
  <si>
    <t>motor 400</t>
  </si>
  <si>
    <t>amp</t>
  </si>
  <si>
    <t>motor 230</t>
  </si>
  <si>
    <t>längd</t>
  </si>
  <si>
    <t>rörrader</t>
  </si>
  <si>
    <t>rörantal</t>
  </si>
  <si>
    <t>kretsar</t>
  </si>
  <si>
    <t>längd på</t>
  </si>
  <si>
    <t>antal</t>
  </si>
  <si>
    <t>GR SN.</t>
  </si>
  <si>
    <t>M SN</t>
  </si>
  <si>
    <t>Kl SN</t>
  </si>
  <si>
    <t>ST 4</t>
  </si>
  <si>
    <t>ST 3</t>
  </si>
  <si>
    <t>ST 2</t>
  </si>
  <si>
    <t>ST 1</t>
  </si>
  <si>
    <t>t/min</t>
  </si>
  <si>
    <t>ansl.</t>
  </si>
  <si>
    <t>vikt</t>
  </si>
  <si>
    <t>dba 1</t>
  </si>
  <si>
    <t>dba3</t>
  </si>
  <si>
    <t>dba 4</t>
  </si>
  <si>
    <t>dba 5</t>
  </si>
  <si>
    <t>dba 6</t>
  </si>
  <si>
    <t>dba7</t>
  </si>
  <si>
    <t>kastl.7</t>
  </si>
  <si>
    <t>pris sek</t>
  </si>
  <si>
    <t>kretsarna</t>
  </si>
  <si>
    <t>böjar</t>
  </si>
  <si>
    <t>3/4"/DN20</t>
  </si>
  <si>
    <t>-----</t>
  </si>
  <si>
    <t>Luftens värmekapacitiviteti kcal/m3</t>
  </si>
  <si>
    <t>korrektionsfaktor (Tw1 + Tw2)/2 - Tl1</t>
  </si>
  <si>
    <t>EFFEKTFAKTOR VID REDUC. LUFTMÄNGD</t>
  </si>
  <si>
    <t>ca.</t>
  </si>
  <si>
    <t>Delta T 10</t>
  </si>
  <si>
    <t>Delta T 20</t>
  </si>
  <si>
    <t>Delta T 40</t>
  </si>
  <si>
    <t>Ventilställdon</t>
  </si>
  <si>
    <t>Ventil 2vägs rak DN20</t>
  </si>
  <si>
    <t>VXRN20</t>
  </si>
  <si>
    <t>VV15.2</t>
  </si>
  <si>
    <t>VV20.2</t>
  </si>
  <si>
    <t>VV25.2</t>
  </si>
  <si>
    <t>VV32.2</t>
  </si>
  <si>
    <t>Reglerventil 2 vägs DN15 Kvs 3,5</t>
  </si>
  <si>
    <t>Reglerventil 2 vägs DN20 Kvs 3,5</t>
  </si>
  <si>
    <t>Reglerventil 2 vägs DN25 Kvs 3,5</t>
  </si>
  <si>
    <t>Reglerventil 2 vägs DN32 Kvs 4,1</t>
  </si>
  <si>
    <t>maxflöde 1600 l/h</t>
  </si>
  <si>
    <t>maxflöde 1850 l/h</t>
  </si>
  <si>
    <t>Takkonsoll</t>
  </si>
  <si>
    <t>4420</t>
  </si>
  <si>
    <t>Smutsfilter DN20</t>
  </si>
  <si>
    <t>SMUTSF20</t>
  </si>
  <si>
    <t>Kulventil DN20</t>
  </si>
  <si>
    <t>KULV20</t>
  </si>
  <si>
    <t>Klarar max 2000l/h</t>
  </si>
  <si>
    <t>Klarar max 1850l/h</t>
  </si>
  <si>
    <t>Trafosteg</t>
  </si>
  <si>
    <t>VR2,2</t>
  </si>
  <si>
    <t>VR0,8</t>
  </si>
  <si>
    <t>Fel</t>
  </si>
  <si>
    <t>=LETARAD((+$Q$7);$D$79:$BF$98;48)</t>
  </si>
  <si>
    <t>Typ</t>
  </si>
  <si>
    <t>Steg 5</t>
  </si>
  <si>
    <t>Steg 4</t>
  </si>
  <si>
    <t>Steg 3</t>
  </si>
  <si>
    <t>Steg 2</t>
  </si>
  <si>
    <t>Steg 1</t>
  </si>
  <si>
    <t>Effekt korrektion</t>
  </si>
  <si>
    <t>SAV-D</t>
  </si>
  <si>
    <t>SAV-G</t>
  </si>
  <si>
    <t>SAV12</t>
  </si>
  <si>
    <t>SAV22</t>
  </si>
  <si>
    <t>SAV42</t>
  </si>
  <si>
    <t>SAV62</t>
  </si>
  <si>
    <t>SAV13</t>
  </si>
  <si>
    <t>SAV23</t>
  </si>
  <si>
    <t>SAV63</t>
  </si>
  <si>
    <t>SAV43</t>
  </si>
  <si>
    <t>SAV22GNX</t>
  </si>
  <si>
    <t>SAV42GNX</t>
  </si>
  <si>
    <t>SAV62GNX</t>
  </si>
  <si>
    <t>??</t>
  </si>
  <si>
    <t>1" DN25</t>
  </si>
  <si>
    <t>1½" DN32</t>
  </si>
  <si>
    <t>SAV-A</t>
  </si>
  <si>
    <t>SAV-N</t>
  </si>
  <si>
    <t>SAV-F</t>
  </si>
  <si>
    <t>SAVG1</t>
  </si>
  <si>
    <t>SAVG2</t>
  </si>
  <si>
    <t>SAVG4</t>
  </si>
  <si>
    <t>SAVG6</t>
  </si>
  <si>
    <t>SAVD1</t>
  </si>
  <si>
    <t>SAVD2</t>
  </si>
  <si>
    <t>SAVD4</t>
  </si>
  <si>
    <t>SAVD6</t>
  </si>
  <si>
    <t>SAVA1</t>
  </si>
  <si>
    <t>SAVA2</t>
  </si>
  <si>
    <t>SAVA4</t>
  </si>
  <si>
    <t>SAVA6</t>
  </si>
  <si>
    <t>SAVN1</t>
  </si>
  <si>
    <t>SAVN2</t>
  </si>
  <si>
    <t>SAVN4</t>
  </si>
  <si>
    <t>SAVN6</t>
  </si>
  <si>
    <t>SAVF1</t>
  </si>
  <si>
    <t>SAVF2</t>
  </si>
  <si>
    <t>SAVF4</t>
  </si>
  <si>
    <t>SAVF6</t>
  </si>
  <si>
    <t>SAVH1</t>
  </si>
  <si>
    <t>SAVH2</t>
  </si>
  <si>
    <t>SAVH4</t>
  </si>
  <si>
    <t>SAVH6</t>
  </si>
  <si>
    <t>SAVH6NX</t>
  </si>
  <si>
    <t>SAVH4NX</t>
  </si>
  <si>
    <t>SAVH2NX</t>
  </si>
  <si>
    <t>Finns ej till NX</t>
  </si>
  <si>
    <t>Ventilsats Kvs 2,5</t>
  </si>
  <si>
    <t>FVV20.2</t>
  </si>
  <si>
    <t>RSK</t>
  </si>
  <si>
    <t>--</t>
  </si>
  <si>
    <t>1m</t>
  </si>
  <si>
    <t>3m</t>
  </si>
  <si>
    <t>5m</t>
  </si>
  <si>
    <t>7m</t>
  </si>
  <si>
    <t>9m</t>
  </si>
  <si>
    <t>11m</t>
  </si>
  <si>
    <t>Lufthastighet m/s vid 230V</t>
  </si>
  <si>
    <t>Lufthastighet m/s vid 170V</t>
  </si>
  <si>
    <t>Lufthastighet m/s vid 140V</t>
  </si>
  <si>
    <t>m/s</t>
  </si>
  <si>
    <t>SAV12G</t>
  </si>
  <si>
    <t>SAV22G</t>
  </si>
  <si>
    <t>SAV42G</t>
  </si>
  <si>
    <t>SAV62G</t>
  </si>
  <si>
    <t>Med G front</t>
  </si>
  <si>
    <t>med G</t>
  </si>
  <si>
    <t>Produkt</t>
  </si>
  <si>
    <t>RSK nummer</t>
  </si>
  <si>
    <t>80V</t>
  </si>
  <si>
    <t>110V</t>
  </si>
  <si>
    <t>140V</t>
  </si>
  <si>
    <t>170V</t>
  </si>
  <si>
    <t>Lufthastighet m/s vid 110V</t>
  </si>
  <si>
    <t>Lufthastighet m/s vid 80V</t>
  </si>
  <si>
    <t>0,73*</t>
  </si>
  <si>
    <t>1,12*</t>
  </si>
  <si>
    <t>0,71*</t>
  </si>
  <si>
    <t>0,67*</t>
  </si>
  <si>
    <t>0,83*</t>
  </si>
  <si>
    <t>0,55*</t>
  </si>
  <si>
    <t>1,06*</t>
  </si>
  <si>
    <t>0,92*</t>
  </si>
  <si>
    <t>0,56*</t>
  </si>
  <si>
    <t>1,01*</t>
  </si>
  <si>
    <t>1,27*</t>
  </si>
  <si>
    <t>0,89*</t>
  </si>
  <si>
    <t>0,68*</t>
  </si>
  <si>
    <t>1,05*</t>
  </si>
  <si>
    <t>* 2m</t>
  </si>
  <si>
    <t>1,51*</t>
  </si>
  <si>
    <t>0,91*</t>
  </si>
  <si>
    <t>Kol3</t>
  </si>
  <si>
    <t>Kol4</t>
  </si>
  <si>
    <t>Kol5</t>
  </si>
  <si>
    <t>Kol6</t>
  </si>
  <si>
    <t>Konstantflödesventil</t>
  </si>
  <si>
    <t>TACP20</t>
  </si>
  <si>
    <t>TACP25</t>
  </si>
  <si>
    <t>VSDNCM30</t>
  </si>
  <si>
    <t>TACP32</t>
  </si>
  <si>
    <t>Används med VV &amp; TACP</t>
  </si>
  <si>
    <t>Klarar 210-1150l/h</t>
  </si>
  <si>
    <t>Klarar 370-2150l/h</t>
  </si>
  <si>
    <t>Klarar 800-3700l7h</t>
  </si>
  <si>
    <t>AFR25</t>
  </si>
  <si>
    <t>AFR50</t>
  </si>
  <si>
    <t>Ventiler</t>
  </si>
  <si>
    <t>Kunde</t>
  </si>
  <si>
    <t>Tur Temperatur</t>
  </si>
  <si>
    <t>Retur Temperatur</t>
  </si>
  <si>
    <t>Inløps lufttemperatur</t>
  </si>
  <si>
    <t>Tilkoblet spenning</t>
  </si>
  <si>
    <t>Luftmengde</t>
  </si>
  <si>
    <t>Vannmengde</t>
  </si>
  <si>
    <t>Lufthastighet 1m ifra vifte</t>
  </si>
  <si>
    <t>Lufthastighet 3m ifra vifte</t>
  </si>
  <si>
    <t>Lufthastighet 5m ifra vifte</t>
  </si>
  <si>
    <t>Lufthastighet 7m ifra vifte</t>
  </si>
  <si>
    <t>Lufthastighet 9m ifra vifte</t>
  </si>
  <si>
    <t>Lufthastighet 11m ifra vifte</t>
  </si>
  <si>
    <t>Lydnivå 5m, q=2 A=200m²</t>
  </si>
  <si>
    <t>Vekt</t>
  </si>
  <si>
    <t>Viftemotor Strøm</t>
  </si>
  <si>
    <t>Varmluftsvifte med montert "G" front</t>
  </si>
  <si>
    <t>Tilbehør</t>
  </si>
  <si>
    <t>Tak/Vegg brakett</t>
  </si>
  <si>
    <t>Front JET-dyser</t>
  </si>
  <si>
    <t>Front AL høydejusterbar</t>
  </si>
  <si>
    <t>Front AL sideledd (sammen med SAVA)</t>
  </si>
  <si>
    <t>Front "Diffusor" 4 retninger</t>
  </si>
  <si>
    <t>Regulering</t>
  </si>
  <si>
    <t>5-stegs trafo 230V</t>
  </si>
  <si>
    <t>Temperatur- og turtallsregulering 2,5A</t>
  </si>
  <si>
    <t>Temperatur- og turtallsregulering 5,0A</t>
  </si>
  <si>
    <t>Konstantstrømsventil</t>
  </si>
  <si>
    <t>Regulerventil 2-veis DN15 Kvs 1,8</t>
  </si>
  <si>
    <t>Regulerventil 2-veis DN20 Kvs 2,5</t>
  </si>
  <si>
    <t>Regulerventil 2-veis DN25 Kvs 3,3</t>
  </si>
  <si>
    <t>Regulerventil 2-veis DN32 Kvs 4,1</t>
  </si>
  <si>
    <t>Ventilaktuator</t>
  </si>
  <si>
    <t>Anvendes med VV &amp; TACP</t>
  </si>
  <si>
    <t>Artikelkode</t>
  </si>
  <si>
    <t>OBS! Denne beregningen er ikke nøyaktig. Avvik</t>
  </si>
  <si>
    <t>på opptil 10 % kan forekomme, med hensyn til effekt og vannstrøm.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</si>
</sst>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;;;"/>
    <numFmt numFmtId="166" formatCode="#,##0.0"/>
    <numFmt numFmtId="167" formatCode="0.E+00"/>
  </numFmts>
  <fonts count="18">
    <font>
      <sz val="10"/>
      <name val="Arial"/>
    </font>
    <font>
      <sz val="10"/>
      <name val="Arial"/>
      <family val="2"/>
    </font>
    <font>
      <sz val="12"/>
      <name val="Univers (WN)"/>
      <family val="2"/>
    </font>
    <font>
      <sz val="14"/>
      <name val="Univers (WN)"/>
      <family val="2"/>
    </font>
    <font>
      <b/>
      <sz val="14"/>
      <name val="Univers (WN)"/>
    </font>
    <font>
      <b/>
      <sz val="14"/>
      <name val="Univers (WN)"/>
      <family val="2"/>
    </font>
    <font>
      <sz val="12"/>
      <name val="Univers (WN)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color indexed="9"/>
      <name val="Univers (WN)"/>
      <family val="2"/>
    </font>
    <font>
      <b/>
      <sz val="10"/>
      <name val="Arial"/>
      <family val="2"/>
    </font>
    <font>
      <b/>
      <sz val="12"/>
      <name val="Univers (WN)"/>
    </font>
    <font>
      <sz val="14"/>
      <name val="Univers (WN)"/>
    </font>
    <font>
      <sz val="12"/>
      <name val="Univers wna"/>
    </font>
    <font>
      <sz val="12"/>
      <color theme="0"/>
      <name val="Univers (WN)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0" fontId="2" fillId="0" borderId="1" xfId="0" applyFont="1" applyBorder="1" applyAlignment="1" applyProtection="1">
      <alignment horizontal="centerContinuous"/>
      <protection locked="0"/>
    </xf>
    <xf numFmtId="0" fontId="2" fillId="0" borderId="2" xfId="0" applyFont="1" applyBorder="1" applyAlignment="1">
      <alignment horizontal="centerContinuous"/>
    </xf>
    <xf numFmtId="2" fontId="0" fillId="0" borderId="0" xfId="0" applyNumberFormat="1"/>
    <xf numFmtId="165" fontId="2" fillId="2" borderId="0" xfId="0" applyNumberFormat="1" applyFont="1" applyFill="1"/>
    <xf numFmtId="2" fontId="0" fillId="0" borderId="0" xfId="0" quotePrefix="1" applyNumberFormat="1" applyAlignment="1" applyProtection="1">
      <alignment horizontal="center"/>
      <protection locked="0"/>
    </xf>
    <xf numFmtId="2" fontId="0" fillId="0" borderId="0" xfId="0" quotePrefix="1" applyNumberFormat="1" applyAlignment="1" applyProtection="1">
      <alignment horizontal="right"/>
      <protection locked="0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right"/>
    </xf>
    <xf numFmtId="165" fontId="8" fillId="2" borderId="0" xfId="0" applyNumberFormat="1" applyFont="1" applyFill="1"/>
    <xf numFmtId="49" fontId="3" fillId="2" borderId="0" xfId="0" applyNumberFormat="1" applyFont="1" applyFill="1"/>
    <xf numFmtId="49" fontId="0" fillId="2" borderId="0" xfId="0" applyNumberFormat="1" applyFill="1"/>
    <xf numFmtId="49" fontId="4" fillId="2" borderId="0" xfId="0" applyNumberFormat="1" applyFont="1" applyFill="1" applyAlignment="1">
      <alignment horizontal="centerContinuous"/>
    </xf>
    <xf numFmtId="49" fontId="2" fillId="2" borderId="0" xfId="0" applyNumberFormat="1" applyFont="1" applyFill="1"/>
    <xf numFmtId="49" fontId="4" fillId="2" borderId="0" xfId="0" applyNumberFormat="1" applyFont="1" applyFill="1" applyAlignment="1">
      <alignment horizontal="right"/>
    </xf>
    <xf numFmtId="49" fontId="5" fillId="2" borderId="0" xfId="0" applyNumberFormat="1" applyFont="1" applyFill="1"/>
    <xf numFmtId="49" fontId="7" fillId="2" borderId="0" xfId="0" applyNumberFormat="1" applyFont="1" applyFill="1"/>
    <xf numFmtId="49" fontId="8" fillId="2" borderId="0" xfId="0" applyNumberFormat="1" applyFont="1" applyFill="1"/>
    <xf numFmtId="49" fontId="2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/>
    <xf numFmtId="49" fontId="9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" fillId="2" borderId="0" xfId="0" applyFont="1" applyFill="1"/>
    <xf numFmtId="49" fontId="10" fillId="2" borderId="0" xfId="0" applyNumberFormat="1" applyFont="1" applyFill="1"/>
    <xf numFmtId="0" fontId="0" fillId="3" borderId="0" xfId="0" applyFill="1" applyProtection="1">
      <protection locked="0"/>
    </xf>
    <xf numFmtId="165" fontId="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1" fontId="2" fillId="2" borderId="0" xfId="0" applyNumberFormat="1" applyFont="1" applyFill="1" applyAlignment="1">
      <alignment horizontal="left"/>
    </xf>
    <xf numFmtId="3" fontId="11" fillId="2" borderId="0" xfId="1" applyNumberFormat="1" applyFill="1" applyAlignment="1" applyProtection="1">
      <alignment horizontal="center"/>
    </xf>
    <xf numFmtId="2" fontId="13" fillId="0" borderId="0" xfId="0" applyNumberFormat="1" applyFont="1"/>
    <xf numFmtId="2" fontId="1" fillId="0" borderId="0" xfId="0" applyNumberFormat="1" applyFont="1"/>
    <xf numFmtId="0" fontId="0" fillId="0" borderId="0" xfId="0" quotePrefix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0" fontId="4" fillId="2" borderId="0" xfId="0" applyFont="1" applyFill="1" applyAlignment="1">
      <alignment horizontal="centerContinuous"/>
    </xf>
    <xf numFmtId="0" fontId="1" fillId="0" borderId="0" xfId="0" applyFon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quotePrefix="1" applyNumberFormat="1" applyAlignment="1" applyProtection="1">
      <alignment horizontal="right"/>
      <protection locked="0"/>
    </xf>
    <xf numFmtId="1" fontId="1" fillId="0" borderId="0" xfId="0" applyNumberFormat="1" applyFont="1" applyProtection="1">
      <protection locked="0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1" fontId="1" fillId="0" borderId="0" xfId="0" quotePrefix="1" applyNumberFormat="1" applyFont="1" applyProtection="1">
      <protection locked="0"/>
    </xf>
    <xf numFmtId="2" fontId="17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0" fillId="2" borderId="0" xfId="0" applyNumberFormat="1" applyFill="1"/>
    <xf numFmtId="1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7" fontId="2" fillId="2" borderId="0" xfId="0" applyNumberFormat="1" applyFont="1" applyFill="1" applyAlignment="1">
      <alignment horizontal="left"/>
    </xf>
    <xf numFmtId="167" fontId="6" fillId="2" borderId="0" xfId="0" applyNumberFormat="1" applyFont="1" applyFill="1" applyAlignment="1">
      <alignment horizontal="left"/>
    </xf>
    <xf numFmtId="2" fontId="1" fillId="0" borderId="0" xfId="0" quotePrefix="1" applyNumberFormat="1" applyFont="1" applyAlignment="1" applyProtection="1">
      <alignment horizontal="center"/>
      <protection locked="0"/>
    </xf>
    <xf numFmtId="4" fontId="2" fillId="2" borderId="0" xfId="0" applyNumberFormat="1" applyFont="1" applyFill="1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0" fillId="4" borderId="0" xfId="0" applyFill="1" applyProtection="1">
      <protection locked="0"/>
    </xf>
    <xf numFmtId="2" fontId="0" fillId="4" borderId="0" xfId="0" applyNumberFormat="1" applyFill="1" applyProtection="1">
      <protection locked="0"/>
    </xf>
    <xf numFmtId="165" fontId="0" fillId="4" borderId="0" xfId="0" applyNumberFormat="1" applyFill="1" applyProtection="1">
      <protection locked="0"/>
    </xf>
    <xf numFmtId="0" fontId="0" fillId="4" borderId="0" xfId="0" quotePrefix="1" applyFill="1" applyAlignment="1" applyProtection="1">
      <alignment horizontal="left"/>
      <protection locked="0"/>
    </xf>
    <xf numFmtId="2" fontId="1" fillId="4" borderId="0" xfId="0" applyNumberFormat="1" applyFont="1" applyFill="1"/>
    <xf numFmtId="2" fontId="13" fillId="4" borderId="0" xfId="0" applyNumberFormat="1" applyFont="1" applyFill="1"/>
    <xf numFmtId="165" fontId="0" fillId="4" borderId="0" xfId="0" applyNumberFormat="1" applyFill="1"/>
    <xf numFmtId="1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left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 applyProtection="1">
      <alignment horizontal="centerContinuous"/>
      <protection locked="0" hidden="1"/>
    </xf>
    <xf numFmtId="0" fontId="7" fillId="0" borderId="0" xfId="0" applyFont="1"/>
    <xf numFmtId="49" fontId="14" fillId="2" borderId="0" xfId="0" applyNumberFormat="1" applyFont="1" applyFill="1"/>
    <xf numFmtId="49" fontId="15" fillId="2" borderId="0" xfId="0" applyNumberFormat="1" applyFont="1" applyFill="1"/>
    <xf numFmtId="0" fontId="16" fillId="0" borderId="0" xfId="0" applyFont="1"/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610262</xdr:colOff>
      <xdr:row>3</xdr:row>
      <xdr:rowOff>19050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2629562" cy="4667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3</xdr:row>
          <xdr:rowOff>152400</xdr:rowOff>
        </xdr:from>
        <xdr:to>
          <xdr:col>2</xdr:col>
          <xdr:colOff>38100</xdr:colOff>
          <xdr:row>6</xdr:row>
          <xdr:rowOff>104775</xdr:rowOff>
        </xdr:to>
        <xdr:sp macro="" textlink="">
          <xdr:nvSpPr>
            <xdr:cNvPr id="1379" name="Object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161925</xdr:colOff>
      <xdr:row>0</xdr:row>
      <xdr:rowOff>66675</xdr:rowOff>
    </xdr:from>
    <xdr:to>
      <xdr:col>10</xdr:col>
      <xdr:colOff>904875</xdr:colOff>
      <xdr:row>10</xdr:row>
      <xdr:rowOff>133350</xdr:rowOff>
    </xdr:to>
    <xdr:pic>
      <xdr:nvPicPr>
        <xdr:cNvPr id="3" name="Bildobjek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66675"/>
          <a:ext cx="260985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7CA2-7836-4EF3-8372-ACF197A5E7F4}">
  <dimension ref="A1:FF1080"/>
  <sheetViews>
    <sheetView tabSelected="1" zoomScaleNormal="100" workbookViewId="0">
      <selection activeCell="K20" sqref="K20"/>
    </sheetView>
  </sheetViews>
  <sheetFormatPr baseColWidth="10" defaultColWidth="0" defaultRowHeight="12.75" zeroHeight="1"/>
  <cols>
    <col min="1" max="1" width="30.7109375" customWidth="1"/>
    <col min="2" max="2" width="11.7109375" customWidth="1"/>
    <col min="3" max="3" width="16" customWidth="1"/>
    <col min="4" max="4" width="17.7109375" customWidth="1"/>
    <col min="5" max="5" width="11.5703125" customWidth="1"/>
    <col min="6" max="6" width="15.7109375" bestFit="1" customWidth="1"/>
    <col min="7" max="7" width="10.85546875" customWidth="1"/>
    <col min="8" max="8" width="9.42578125" customWidth="1"/>
    <col min="9" max="10" width="9.28515625" bestFit="1" customWidth="1"/>
    <col min="11" max="11" width="18.28515625" style="80" customWidth="1"/>
    <col min="12" max="12" width="9.28515625" hidden="1" customWidth="1"/>
    <col min="13" max="13" width="39.5703125" hidden="1" customWidth="1"/>
    <col min="14" max="15" width="9.28515625" hidden="1" customWidth="1"/>
    <col min="16" max="16" width="9.140625" hidden="1" customWidth="1"/>
    <col min="17" max="64" width="9.28515625" hidden="1" customWidth="1"/>
    <col min="65" max="65" width="9.5703125" hidden="1" customWidth="1"/>
    <col min="66" max="70" width="9.28515625" hidden="1" customWidth="1"/>
    <col min="71" max="74" width="9.140625" hidden="1" customWidth="1"/>
    <col min="75" max="76" width="9.85546875" hidden="1" customWidth="1"/>
    <col min="77" max="16384" width="9.140625" hidden="1"/>
  </cols>
  <sheetData>
    <row r="1" spans="1:64">
      <c r="A1" s="13"/>
      <c r="B1" s="13"/>
      <c r="C1" s="13" t="s">
        <v>240</v>
      </c>
      <c r="D1" s="13"/>
      <c r="E1" s="13"/>
      <c r="F1" s="13"/>
      <c r="G1" s="13"/>
      <c r="H1" s="13"/>
      <c r="I1" s="13"/>
      <c r="J1" s="13"/>
    </row>
    <row r="2" spans="1:64">
      <c r="A2" s="13"/>
      <c r="B2" s="13"/>
      <c r="C2" s="13" t="s">
        <v>241</v>
      </c>
      <c r="D2" s="13"/>
      <c r="E2" s="13"/>
      <c r="F2" s="13"/>
      <c r="G2" s="13"/>
      <c r="H2" s="13"/>
      <c r="I2" s="13"/>
      <c r="J2" s="13"/>
    </row>
    <row r="3" spans="1:64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64" ht="13.5" thickBo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64" ht="15.75" thickBot="1">
      <c r="A5" s="14" t="s">
        <v>0</v>
      </c>
      <c r="B5" s="14"/>
      <c r="C5" s="14"/>
      <c r="D5" s="104"/>
      <c r="E5" s="105"/>
      <c r="F5" s="105"/>
      <c r="G5" s="106"/>
      <c r="H5" s="13"/>
      <c r="I5" s="13"/>
      <c r="J5" s="13"/>
      <c r="P5" s="1"/>
      <c r="Q5" s="2"/>
      <c r="R5" s="2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1"/>
      <c r="BF5" s="1"/>
      <c r="BG5" s="3"/>
      <c r="BH5" s="3"/>
      <c r="BI5" s="1"/>
      <c r="BJ5" s="1"/>
      <c r="BK5" s="3"/>
      <c r="BL5" s="3"/>
    </row>
    <row r="6" spans="1:64" ht="15.75" thickBot="1">
      <c r="A6" s="14" t="s">
        <v>205</v>
      </c>
      <c r="B6" s="14"/>
      <c r="C6" s="14"/>
      <c r="D6" s="104"/>
      <c r="E6" s="105"/>
      <c r="F6" s="105"/>
      <c r="G6" s="106"/>
      <c r="H6" s="13"/>
      <c r="I6" s="80"/>
      <c r="J6" s="13"/>
      <c r="P6" s="1"/>
      <c r="Q6" s="2"/>
      <c r="R6" s="2"/>
      <c r="S6" s="1"/>
      <c r="T6" s="1"/>
      <c r="U6" s="1"/>
      <c r="V6" s="1"/>
      <c r="W6" s="1"/>
      <c r="X6" s="1"/>
      <c r="Y6" s="1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1"/>
      <c r="BF6" s="1"/>
      <c r="BG6" s="3"/>
      <c r="BH6" s="3"/>
      <c r="BI6" s="1"/>
      <c r="BJ6" s="1"/>
      <c r="BK6" s="3"/>
      <c r="BL6" s="3"/>
    </row>
    <row r="7" spans="1:64" ht="18.75" thickBot="1">
      <c r="A7" s="15" t="s">
        <v>1</v>
      </c>
      <c r="B7" s="15"/>
      <c r="C7" s="15"/>
      <c r="D7" s="13"/>
      <c r="E7" s="68" t="s">
        <v>146</v>
      </c>
      <c r="F7" s="67">
        <f>VLOOKUP((+$Q$7),$D$89:$CQ$110,92)</f>
        <v>6720489</v>
      </c>
      <c r="H7" s="13"/>
      <c r="I7" s="80"/>
      <c r="J7" s="13"/>
      <c r="M7" s="4"/>
      <c r="N7" s="4"/>
      <c r="O7" s="4"/>
      <c r="P7" s="95"/>
      <c r="Q7" s="96">
        <v>2</v>
      </c>
      <c r="R7" s="2"/>
      <c r="S7" s="1"/>
      <c r="T7" s="1"/>
      <c r="U7" s="1"/>
      <c r="V7" s="1"/>
      <c r="W7" s="1"/>
      <c r="X7" s="1"/>
      <c r="Y7" s="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1"/>
      <c r="BF7" s="1"/>
      <c r="BG7" s="3"/>
      <c r="BH7" s="3"/>
      <c r="BI7" s="1"/>
      <c r="BJ7" s="1"/>
      <c r="BK7" s="3"/>
      <c r="BL7" s="3"/>
    </row>
    <row r="8" spans="1:64" ht="15.75" thickBot="1">
      <c r="A8" s="14" t="s">
        <v>206</v>
      </c>
      <c r="B8" s="14" t="s">
        <v>2</v>
      </c>
      <c r="C8" s="14"/>
      <c r="D8" s="22">
        <v>55</v>
      </c>
      <c r="E8" s="23"/>
      <c r="F8" s="13"/>
      <c r="G8" s="13"/>
      <c r="H8" s="13"/>
      <c r="I8" s="80"/>
      <c r="J8" s="13"/>
      <c r="M8" s="4"/>
      <c r="N8" s="4"/>
      <c r="O8" s="4"/>
      <c r="P8" s="95"/>
      <c r="Q8" s="95"/>
      <c r="R8" s="2"/>
      <c r="S8" s="1"/>
      <c r="T8" s="1"/>
      <c r="U8" s="1"/>
      <c r="V8" s="1"/>
      <c r="W8" s="1"/>
      <c r="X8" s="1"/>
      <c r="Y8" s="1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1"/>
      <c r="BF8" s="1"/>
      <c r="BG8" s="3"/>
      <c r="BH8" s="3"/>
      <c r="BI8" s="1"/>
      <c r="BJ8" s="1"/>
      <c r="BK8" s="3"/>
      <c r="BL8" s="3"/>
    </row>
    <row r="9" spans="1:64" ht="15.75" thickBot="1">
      <c r="A9" s="14" t="s">
        <v>207</v>
      </c>
      <c r="B9" s="14" t="s">
        <v>2</v>
      </c>
      <c r="C9" s="14"/>
      <c r="D9" s="22">
        <v>45</v>
      </c>
      <c r="E9" s="23"/>
      <c r="F9" s="13"/>
      <c r="G9" s="13"/>
      <c r="H9" s="13"/>
      <c r="I9" s="80"/>
      <c r="J9" s="13"/>
      <c r="M9" s="4"/>
      <c r="N9" s="4"/>
      <c r="O9" s="4"/>
      <c r="P9" s="95"/>
      <c r="Q9" s="95"/>
      <c r="R9" s="2"/>
      <c r="S9" s="1"/>
      <c r="T9" s="1"/>
      <c r="U9" s="1"/>
      <c r="V9" s="1"/>
      <c r="W9" s="1"/>
      <c r="X9" s="1"/>
      <c r="Y9" s="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1"/>
      <c r="BF9" s="1"/>
      <c r="BG9" s="3"/>
      <c r="BH9" s="3"/>
      <c r="BI9" s="1"/>
      <c r="BJ9" s="1"/>
      <c r="BK9" s="3"/>
      <c r="BL9" s="3"/>
    </row>
    <row r="10" spans="1:64" ht="15.75" thickBot="1">
      <c r="A10" s="14" t="s">
        <v>208</v>
      </c>
      <c r="B10" s="14" t="s">
        <v>2</v>
      </c>
      <c r="C10" s="14"/>
      <c r="D10" s="22">
        <v>20</v>
      </c>
      <c r="E10" s="23"/>
      <c r="F10" s="13"/>
      <c r="G10" s="13"/>
      <c r="H10" s="13"/>
      <c r="J10" s="13"/>
      <c r="M10" s="4"/>
      <c r="N10" s="4"/>
      <c r="O10" s="4"/>
      <c r="P10" s="95"/>
      <c r="Q10" s="95"/>
      <c r="R10" s="2"/>
      <c r="S10" s="1"/>
      <c r="T10" s="1"/>
      <c r="U10" s="1"/>
      <c r="V10" s="1"/>
      <c r="W10" s="1"/>
      <c r="X10" s="1"/>
      <c r="Y10" s="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"/>
      <c r="BF10" s="1"/>
      <c r="BG10" s="3"/>
      <c r="BH10" s="3"/>
      <c r="BI10" s="1"/>
      <c r="BJ10" s="1"/>
      <c r="BK10" s="3"/>
      <c r="BL10" s="3"/>
    </row>
    <row r="11" spans="1:64" ht="15">
      <c r="A11" s="25" t="s">
        <v>85</v>
      </c>
      <c r="B11" s="14"/>
      <c r="C11" s="51">
        <v>5</v>
      </c>
      <c r="D11" s="49">
        <v>4</v>
      </c>
      <c r="E11" s="49">
        <v>3</v>
      </c>
      <c r="F11" s="49">
        <v>2</v>
      </c>
      <c r="G11" s="49">
        <v>1</v>
      </c>
      <c r="H11" s="16"/>
      <c r="I11" s="16"/>
      <c r="J11" s="13"/>
      <c r="M11" s="4"/>
      <c r="N11" s="4"/>
      <c r="O11" s="95"/>
      <c r="P11" s="95"/>
      <c r="Q11" s="95"/>
      <c r="R11" s="1"/>
      <c r="S11" s="1"/>
      <c r="T11" s="1"/>
      <c r="U11" s="1"/>
      <c r="V11" s="1"/>
      <c r="W11" s="1"/>
      <c r="X11" s="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1"/>
      <c r="BE11" s="1"/>
      <c r="BF11" s="3"/>
      <c r="BG11" s="3"/>
      <c r="BH11" s="1"/>
      <c r="BI11" s="1"/>
      <c r="BJ11" s="3"/>
      <c r="BK11" s="3"/>
    </row>
    <row r="12" spans="1:64" ht="15">
      <c r="A12" s="25" t="s">
        <v>3</v>
      </c>
      <c r="B12" s="14"/>
      <c r="C12" s="48">
        <v>2</v>
      </c>
      <c r="D12" s="49"/>
      <c r="E12" s="49"/>
      <c r="F12" s="49"/>
      <c r="G12" s="49"/>
      <c r="H12" s="16"/>
      <c r="I12" s="16"/>
      <c r="J12" s="13"/>
      <c r="M12" s="4"/>
      <c r="N12" s="4"/>
      <c r="O12" s="95"/>
      <c r="P12" s="95"/>
      <c r="Q12" s="95"/>
      <c r="R12" s="1"/>
      <c r="S12" s="1"/>
      <c r="T12" s="1"/>
      <c r="U12" s="1"/>
      <c r="V12" s="1"/>
      <c r="W12" s="1"/>
      <c r="X12" s="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1"/>
      <c r="BE12" s="1"/>
      <c r="BF12" s="3"/>
      <c r="BG12" s="3"/>
      <c r="BH12" s="1"/>
      <c r="BI12" s="1"/>
      <c r="BJ12" s="3"/>
      <c r="BK12" s="3"/>
    </row>
    <row r="13" spans="1:64" ht="15" hidden="1">
      <c r="A13" s="14" t="s">
        <v>4</v>
      </c>
      <c r="B13" s="14" t="s">
        <v>5</v>
      </c>
      <c r="C13" s="17">
        <f>VLOOKUP((+$Q$7),$D$89:$BL$110,10)</f>
        <v>0</v>
      </c>
      <c r="D13" s="50"/>
      <c r="E13" s="50"/>
      <c r="F13" s="50"/>
      <c r="G13" s="54"/>
      <c r="H13" s="16"/>
      <c r="I13" s="16"/>
      <c r="J13" s="13"/>
      <c r="M13" s="4"/>
      <c r="N13" s="4"/>
      <c r="O13" s="95"/>
      <c r="P13" s="95"/>
      <c r="Q13" s="95"/>
      <c r="R13" s="1"/>
      <c r="S13" s="1"/>
      <c r="T13" s="1"/>
      <c r="U13" s="1"/>
      <c r="V13" s="1"/>
      <c r="W13" s="1"/>
      <c r="X13" s="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1"/>
      <c r="BE13" s="1"/>
      <c r="BF13" s="3"/>
      <c r="BG13" s="3"/>
      <c r="BH13" s="1"/>
      <c r="BI13" s="1"/>
      <c r="BJ13" s="3"/>
      <c r="BK13" s="3"/>
    </row>
    <row r="14" spans="1:64" ht="15" hidden="1">
      <c r="A14" s="14" t="s">
        <v>85</v>
      </c>
      <c r="B14" s="14"/>
      <c r="C14" s="17">
        <v>5</v>
      </c>
      <c r="D14" s="48">
        <v>4</v>
      </c>
      <c r="E14" s="48">
        <v>3</v>
      </c>
      <c r="F14" s="48">
        <v>2</v>
      </c>
      <c r="G14" s="48">
        <v>1</v>
      </c>
      <c r="H14" s="16"/>
      <c r="I14" s="16"/>
      <c r="J14" s="13"/>
      <c r="M14" s="4"/>
      <c r="N14" s="4"/>
      <c r="O14" s="95"/>
      <c r="P14" s="95"/>
      <c r="Q14" s="95"/>
      <c r="R14" s="1"/>
      <c r="S14" s="1"/>
      <c r="T14" s="1"/>
      <c r="U14" s="1"/>
      <c r="V14" s="1"/>
      <c r="W14" s="1"/>
      <c r="X14" s="1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1"/>
      <c r="BE14" s="1"/>
      <c r="BF14" s="3"/>
      <c r="BG14" s="3"/>
      <c r="BH14" s="1"/>
      <c r="BI14" s="1"/>
      <c r="BJ14" s="3"/>
      <c r="BK14" s="3"/>
    </row>
    <row r="15" spans="1:64" ht="15">
      <c r="A15" s="14" t="s">
        <v>209</v>
      </c>
      <c r="B15" s="14"/>
      <c r="C15" s="17">
        <v>230</v>
      </c>
      <c r="D15" s="73">
        <v>170</v>
      </c>
      <c r="E15" s="73">
        <v>140</v>
      </c>
      <c r="F15" s="73">
        <v>110</v>
      </c>
      <c r="G15" s="73">
        <v>80</v>
      </c>
      <c r="H15" s="16"/>
      <c r="I15" s="16"/>
      <c r="J15" s="13"/>
      <c r="M15" s="4"/>
      <c r="N15" s="4"/>
      <c r="O15" s="95"/>
      <c r="P15" s="95"/>
      <c r="Q15" s="95"/>
      <c r="R15" s="1"/>
      <c r="S15" s="1"/>
      <c r="T15" s="1"/>
      <c r="U15" s="1"/>
      <c r="V15" s="1"/>
      <c r="W15" s="1"/>
      <c r="X15" s="1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1"/>
      <c r="BE15" s="1"/>
      <c r="BF15" s="3"/>
      <c r="BG15" s="3"/>
      <c r="BH15" s="1"/>
      <c r="BI15" s="1"/>
      <c r="BJ15" s="3"/>
      <c r="BK15" s="3"/>
    </row>
    <row r="16" spans="1:64" ht="15">
      <c r="A16" s="14" t="s">
        <v>210</v>
      </c>
      <c r="B16" s="14" t="s">
        <v>6</v>
      </c>
      <c r="C16" s="17">
        <f>VLOOKUP((+$Q$7),$D$89:$BL$110,2)</f>
        <v>2133</v>
      </c>
      <c r="D16" s="73">
        <f>VLOOKUP((+$Q$7),$D$89:$BL$110,6)</f>
        <v>1949</v>
      </c>
      <c r="E16" s="73">
        <f>VLOOKUP((+$Q$7),$D$89:$BL$110,7)</f>
        <v>1573</v>
      </c>
      <c r="F16" s="73">
        <f>VLOOKUP((+$Q$7),$D$89:$BL$110,8)</f>
        <v>1078</v>
      </c>
      <c r="G16" s="73">
        <f>VLOOKUP((+$Q$7),$D$89:$BL$110,9)</f>
        <v>632</v>
      </c>
      <c r="H16" s="16"/>
      <c r="I16" s="16"/>
      <c r="J16" s="13"/>
      <c r="M16" s="4"/>
      <c r="N16" s="4"/>
      <c r="O16" s="95"/>
      <c r="P16" s="95"/>
      <c r="Q16" s="95"/>
      <c r="R16" s="1"/>
      <c r="S16" s="1"/>
      <c r="T16" s="1"/>
      <c r="U16" s="1"/>
      <c r="V16" s="1"/>
      <c r="W16" s="1"/>
      <c r="X16" s="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1"/>
      <c r="BE16" s="1"/>
      <c r="BF16" s="3"/>
      <c r="BG16" s="3"/>
      <c r="BH16" s="1"/>
      <c r="BI16" s="1"/>
      <c r="BJ16" s="3"/>
      <c r="BK16" s="3"/>
    </row>
    <row r="17" spans="1:63" ht="15">
      <c r="A17" s="14" t="s">
        <v>7</v>
      </c>
      <c r="B17" s="14" t="s">
        <v>8</v>
      </c>
      <c r="C17" s="18">
        <f>VLOOKUP((+$Q$7),$D$89:$M$110,3)*1.163/1000*IF((+$D$8-$D$9)&gt;40,0,IF((+$D$8-$D$9)&gt;25,VLOOKUP(((+$D$8+$D$9)/2-$D$10),$H$117:$K$222,4),IF((+$D$8-$D$9)&gt;15,VLOOKUP(((+$D$8+$D$9)/2-$D$10),$H$117:$K$222,3),VLOOKUP((($D$8+$D$9)/2-$D$10),$H$117:$K$222,2))))</f>
        <v>10.198347</v>
      </c>
      <c r="D17" s="18">
        <f>VLOOKUP((+$Q$7),$R$115:$W$127,3)*C17*D16/($C16*0.99)</f>
        <v>9.7892385813692471</v>
      </c>
      <c r="E17" s="18">
        <f>VLOOKUP((+$Q$7),$R$115:$W$127,4)*C17*E16/($C16*0.99)</f>
        <v>8.584418876543209</v>
      </c>
      <c r="F17" s="18">
        <f>VLOOKUP((+$Q$7),$R$115:$W$127,5)*C17*F16/($C16*0.96)</f>
        <v>6.7111426504629632</v>
      </c>
      <c r="G17" s="18">
        <f>VLOOKUP((+$Q$7),$R$115:$W$127,6)*C17*G16/($C16*0.9)</f>
        <v>4.9354963259259259</v>
      </c>
      <c r="H17" s="16"/>
      <c r="I17" s="13"/>
      <c r="J17" s="13"/>
      <c r="M17" s="4"/>
      <c r="N17" s="4"/>
      <c r="O17" s="95"/>
      <c r="P17" s="95"/>
      <c r="Q17" s="95"/>
      <c r="R17" s="1"/>
      <c r="S17" s="1"/>
      <c r="T17" s="1"/>
      <c r="U17" s="1"/>
      <c r="V17" s="1"/>
      <c r="W17" s="1"/>
      <c r="X17" s="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1"/>
      <c r="BE17" s="1"/>
      <c r="BF17" s="3"/>
      <c r="BG17" s="3"/>
      <c r="BH17" s="1"/>
      <c r="BI17" s="1"/>
      <c r="BJ17" s="3"/>
      <c r="BK17" s="3"/>
    </row>
    <row r="18" spans="1:63" ht="15">
      <c r="A18" s="14" t="s">
        <v>9</v>
      </c>
      <c r="B18" s="14" t="s">
        <v>2</v>
      </c>
      <c r="C18" s="17">
        <f>C17*860/C16/VLOOKUP((+$D$10),$D$116:$E$126,2)+$D$10</f>
        <v>34.227858515955404</v>
      </c>
      <c r="D18" s="75">
        <f>D17*860/D16/VLOOKUP((+$D$10),$D$116:$E$126,2)+$D$10</f>
        <v>34.946437228882438</v>
      </c>
      <c r="E18" s="75">
        <f>E17*860/E16/VLOOKUP((+$D$10),$D$116:$E$126,2)+$D$10</f>
        <v>36.239878912151113</v>
      </c>
      <c r="F18" s="75">
        <f>F17*860/F16/VLOOKUP((+$D$10),$D$116:$E$126,2)+$D$10</f>
        <v>38.525857442650263</v>
      </c>
      <c r="G18" s="75">
        <f>G17*860/G16/VLOOKUP((+$D$10),$D$116:$E$126,2)+$D$10</f>
        <v>43.238835576060495</v>
      </c>
      <c r="H18" s="16"/>
      <c r="I18" s="13"/>
      <c r="J18" s="13"/>
      <c r="M18" s="4">
        <f>+C17*1000/N18</f>
        <v>14.108524590163933</v>
      </c>
      <c r="N18" s="4">
        <f>1220*C16/3600</f>
        <v>722.85</v>
      </c>
      <c r="O18" s="95"/>
      <c r="P18" s="95"/>
      <c r="Q18" s="95"/>
      <c r="R18" s="1"/>
      <c r="S18" s="1"/>
      <c r="T18" s="1"/>
      <c r="U18" s="1"/>
      <c r="V18" s="1"/>
      <c r="W18" s="1"/>
      <c r="X18" s="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"/>
      <c r="BE18" s="1"/>
      <c r="BF18" s="3"/>
      <c r="BG18" s="3"/>
      <c r="BH18" s="1"/>
      <c r="BI18" s="1"/>
      <c r="BJ18" s="3"/>
      <c r="BK18" s="3"/>
    </row>
    <row r="19" spans="1:63" ht="15">
      <c r="A19" s="14" t="s">
        <v>211</v>
      </c>
      <c r="B19" s="14" t="s">
        <v>10</v>
      </c>
      <c r="C19" s="17">
        <f>C17*860/($D8-$D9)</f>
        <v>877.05784199999994</v>
      </c>
      <c r="D19" s="73">
        <f>D17*860/($D8-$D9)</f>
        <v>841.87451799775522</v>
      </c>
      <c r="E19" s="73">
        <f>E17*860/($D8-$D9)</f>
        <v>738.26002338271599</v>
      </c>
      <c r="F19" s="73">
        <f>F17*860/($D8-$D9)</f>
        <v>577.15826793981489</v>
      </c>
      <c r="G19" s="73">
        <f>G17*860/($D8-$D9)</f>
        <v>424.45268402962967</v>
      </c>
      <c r="H19" s="16"/>
      <c r="I19" s="16"/>
      <c r="J19" s="13"/>
      <c r="O19" s="1"/>
      <c r="P19" s="2"/>
      <c r="Q19" s="2"/>
      <c r="R19" s="1"/>
      <c r="S19" s="1"/>
      <c r="T19" s="1"/>
      <c r="U19" s="1"/>
      <c r="V19" s="1"/>
      <c r="W19" s="1"/>
      <c r="X19" s="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1"/>
      <c r="BE19" s="1"/>
      <c r="BF19" s="3"/>
      <c r="BG19" s="3"/>
      <c r="BH19" s="1"/>
      <c r="BI19" s="1"/>
      <c r="BJ19" s="3"/>
      <c r="BK19" s="3"/>
    </row>
    <row r="20" spans="1:63" ht="15">
      <c r="A20" s="14" t="s">
        <v>212</v>
      </c>
      <c r="B20" s="14" t="s">
        <v>157</v>
      </c>
      <c r="C20" s="79">
        <f>VLOOKUP((+$Q$7),$D$89:$CQ$110,23)</f>
        <v>2.4900000000000002</v>
      </c>
      <c r="D20" s="79">
        <f>VLOOKUP((+$Q$7),$D$89:$CQ$110,29)</f>
        <v>2.23</v>
      </c>
      <c r="E20" s="79">
        <f>VLOOKUP((+$Q$7),$D$89:$CQ$110,35)</f>
        <v>1.81</v>
      </c>
      <c r="F20" s="79">
        <f>VLOOKUP((+$Q$7),$D$89:$CQ$110,41)</f>
        <v>1.1299999999999999</v>
      </c>
      <c r="G20" s="79">
        <f>VLOOKUP((+$Q$7),$D$89:$CQ$110,47)</f>
        <v>0.63</v>
      </c>
      <c r="H20" s="16"/>
      <c r="I20" s="16"/>
      <c r="J20" s="13"/>
      <c r="O20" s="1"/>
      <c r="P20" s="2"/>
      <c r="Q20" s="2"/>
      <c r="R20" s="1"/>
      <c r="S20" s="1"/>
      <c r="T20" s="1"/>
      <c r="U20" s="1"/>
      <c r="V20" s="1"/>
      <c r="W20" s="1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1"/>
      <c r="BE20" s="1"/>
      <c r="BF20" s="3"/>
      <c r="BG20" s="3"/>
      <c r="BH20" s="1"/>
      <c r="BI20" s="1"/>
      <c r="BJ20" s="3"/>
      <c r="BK20" s="3"/>
    </row>
    <row r="21" spans="1:63" ht="15">
      <c r="A21" s="14" t="s">
        <v>213</v>
      </c>
      <c r="B21" s="14" t="s">
        <v>157</v>
      </c>
      <c r="C21" s="79">
        <f>VLOOKUP((+$Q$7),$D$89:$CQ$110,24)</f>
        <v>1.88</v>
      </c>
      <c r="D21" s="79">
        <f>VLOOKUP((+$Q$7),$D$89:$CQ$110,30)</f>
        <v>1.57</v>
      </c>
      <c r="E21" s="79">
        <f>VLOOKUP((+$Q$7),$D$89:$CQ$110,36)</f>
        <v>1.26</v>
      </c>
      <c r="F21" s="79">
        <f>VLOOKUP((+$Q$7),$D$89:$CQ$110,42)</f>
        <v>0.85</v>
      </c>
      <c r="G21" s="79">
        <f>VLOOKUP((+$Q$7),$D$89:$CQ$110,48)</f>
        <v>0.52</v>
      </c>
      <c r="H21" s="52" t="s">
        <v>186</v>
      </c>
      <c r="I21" s="16"/>
      <c r="J21" s="13"/>
      <c r="O21" s="1"/>
      <c r="P21" s="2"/>
      <c r="Q21" s="2"/>
      <c r="R21" s="1"/>
      <c r="S21" s="1"/>
      <c r="T21" s="1"/>
      <c r="U21" s="1"/>
      <c r="V21" s="1"/>
      <c r="W21" s="1"/>
      <c r="X21" s="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"/>
      <c r="BE21" s="1"/>
      <c r="BF21" s="3"/>
      <c r="BG21" s="3"/>
      <c r="BH21" s="1"/>
      <c r="BI21" s="1"/>
      <c r="BJ21" s="3"/>
      <c r="BK21" s="3"/>
    </row>
    <row r="22" spans="1:63" ht="15">
      <c r="A22" s="14" t="s">
        <v>214</v>
      </c>
      <c r="B22" s="14" t="s">
        <v>157</v>
      </c>
      <c r="C22" s="79">
        <f>VLOOKUP((+$Q$7),$D$89:$CQ$110,25)</f>
        <v>1.31</v>
      </c>
      <c r="D22" s="79">
        <f>VLOOKUP((+$Q$7),$D$89:$CQ$110,31)</f>
        <v>1.1200000000000001</v>
      </c>
      <c r="E22" s="79">
        <f>VLOOKUP((+$Q$7),$D$89:$CQ$110,37)</f>
        <v>0.95</v>
      </c>
      <c r="F22" s="79" t="str">
        <f>VLOOKUP((+$Q$7),$D$89:$CQ$110,43)</f>
        <v>--</v>
      </c>
      <c r="G22" s="79" t="str">
        <f>VLOOKUP((+$Q$7),$D$89:$CQ$110,49)</f>
        <v>--</v>
      </c>
      <c r="H22" s="16"/>
      <c r="I22" s="16"/>
      <c r="J22" s="13"/>
      <c r="O22" s="1"/>
      <c r="P22" s="2"/>
      <c r="Q22" s="2"/>
      <c r="R22" s="1"/>
      <c r="S22" s="1"/>
      <c r="T22" s="1"/>
      <c r="U22" s="1"/>
      <c r="V22" s="1"/>
      <c r="W22" s="1"/>
      <c r="X22" s="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1"/>
      <c r="BE22" s="1"/>
      <c r="BF22" s="3"/>
      <c r="BG22" s="3"/>
      <c r="BH22" s="1"/>
      <c r="BI22" s="1"/>
      <c r="BJ22" s="3"/>
      <c r="BK22" s="3"/>
    </row>
    <row r="23" spans="1:63" ht="15">
      <c r="A23" s="14" t="s">
        <v>215</v>
      </c>
      <c r="B23" s="14" t="s">
        <v>157</v>
      </c>
      <c r="C23" s="79">
        <f>VLOOKUP((+$Q$7),$D$89:$CQ$110,26)</f>
        <v>1.01</v>
      </c>
      <c r="D23" s="79">
        <f>VLOOKUP((+$Q$7),$D$89:$CQ$110,32)</f>
        <v>0.84</v>
      </c>
      <c r="E23" s="79">
        <f>VLOOKUP((+$Q$7),$D$89:$CQ$110,38)</f>
        <v>0.72</v>
      </c>
      <c r="F23" s="79" t="str">
        <f>VLOOKUP((+$Q$7),$D$89:$CQ$110,44)</f>
        <v>--</v>
      </c>
      <c r="G23" s="79" t="str">
        <f>VLOOKUP((+$Q$7),$D$89:$CQ$110,50)</f>
        <v>--</v>
      </c>
      <c r="H23" s="16"/>
      <c r="I23" s="16"/>
      <c r="J23" s="13"/>
      <c r="O23" s="1"/>
      <c r="P23" s="2"/>
      <c r="Q23" s="2"/>
      <c r="R23" s="1"/>
      <c r="S23" s="1"/>
      <c r="T23" s="1"/>
      <c r="U23" s="1"/>
      <c r="V23" s="1"/>
      <c r="W23" s="1"/>
      <c r="X23" s="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1"/>
      <c r="BE23" s="1"/>
      <c r="BF23" s="3"/>
      <c r="BG23" s="3"/>
      <c r="BH23" s="1"/>
      <c r="BI23" s="1"/>
      <c r="BJ23" s="3"/>
      <c r="BK23" s="3"/>
    </row>
    <row r="24" spans="1:63" ht="15">
      <c r="A24" s="14" t="s">
        <v>216</v>
      </c>
      <c r="B24" s="14" t="s">
        <v>157</v>
      </c>
      <c r="C24" s="79">
        <f>VLOOKUP((+$Q$7),$D$89:$CQ$110,27)</f>
        <v>0.78</v>
      </c>
      <c r="D24" s="79">
        <f>VLOOKUP((+$Q$7),$D$89:$CQ$110,33)</f>
        <v>0.64</v>
      </c>
      <c r="E24" s="79">
        <f>VLOOKUP((+$Q$7),$D$89:$CQ$110,39)</f>
        <v>0.52</v>
      </c>
      <c r="F24" s="79" t="str">
        <f>VLOOKUP((+$Q$7),$D$89:$CQ$110,45)</f>
        <v>--</v>
      </c>
      <c r="G24" s="79" t="str">
        <f>VLOOKUP((+$Q$7),$D$89:$CQ$110,51)</f>
        <v>--</v>
      </c>
      <c r="H24" s="16"/>
      <c r="I24" s="16"/>
      <c r="J24" s="13"/>
      <c r="O24" s="1"/>
      <c r="P24" s="2"/>
      <c r="Q24" s="2"/>
      <c r="R24" s="1"/>
      <c r="S24" s="1"/>
      <c r="T24" s="1"/>
      <c r="U24" s="1"/>
      <c r="V24" s="1"/>
      <c r="W24" s="1"/>
      <c r="X24" s="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1"/>
      <c r="BE24" s="1"/>
      <c r="BF24" s="3"/>
      <c r="BG24" s="3"/>
      <c r="BH24" s="1"/>
      <c r="BI24" s="1"/>
      <c r="BJ24" s="3"/>
      <c r="BK24" s="3"/>
    </row>
    <row r="25" spans="1:63" ht="15">
      <c r="A25" s="14" t="s">
        <v>217</v>
      </c>
      <c r="B25" s="14" t="s">
        <v>157</v>
      </c>
      <c r="C25" s="79">
        <f>VLOOKUP((+$Q$7),$D$89:$CQ$110,28)</f>
        <v>0.54</v>
      </c>
      <c r="D25" s="79">
        <f>VLOOKUP((+$Q$7),$D$89:$CQ$110,34)</f>
        <v>0.42</v>
      </c>
      <c r="E25" s="79" t="str">
        <f>VLOOKUP((+$Q$7),$D$89:$CQ$110,40)</f>
        <v>--</v>
      </c>
      <c r="F25" s="79" t="str">
        <f>VLOOKUP((+$Q$7),$D$89:$CQ$110,46)</f>
        <v>--</v>
      </c>
      <c r="G25" s="79" t="str">
        <f>VLOOKUP((+$Q$7),$D$89:$CQ$110,52)</f>
        <v>--</v>
      </c>
      <c r="H25" s="16"/>
      <c r="I25" s="16"/>
      <c r="J25" s="13"/>
      <c r="O25" s="1"/>
      <c r="P25" s="2"/>
      <c r="Q25" s="2"/>
      <c r="R25" s="1"/>
      <c r="S25" s="1"/>
      <c r="T25" s="1"/>
      <c r="U25" s="1"/>
      <c r="V25" s="1"/>
      <c r="W25" s="1"/>
      <c r="X25" s="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1"/>
      <c r="BE25" s="1"/>
      <c r="BF25" s="3"/>
      <c r="BG25" s="3"/>
      <c r="BH25" s="1"/>
      <c r="BI25" s="1"/>
      <c r="BJ25" s="3"/>
      <c r="BK25" s="3"/>
    </row>
    <row r="26" spans="1:63" ht="15" hidden="1">
      <c r="A26" s="14" t="s">
        <v>11</v>
      </c>
      <c r="B26" s="14" t="s">
        <v>12</v>
      </c>
      <c r="C26" s="19" t="e">
        <f>(+C19/10/3600/VLOOKUP((+$Q$7),$D$89:$BS$110,42)/3.1416/0.051/0.051)^2*0.9719*(1.5226*VLOOKUP((+$Q$7),$D$89:$BS$110,43)+0.57*VLOOKUP(($Q$7),$D$89:$BS$110,44))</f>
        <v>#VALUE!</v>
      </c>
      <c r="D26" s="70" t="e">
        <f>(+D19/10/3600/VLOOKUP((+$Q$7),$D$89:$BS$110,42)/3.1416/0.051/0.051)^2*0.9719*(1.5226*VLOOKUP((+$Q$7),$D$89:$BS$110,43)+0.57*VLOOKUP(($Q$7),$D$89:$BS$110,44))</f>
        <v>#VALUE!</v>
      </c>
      <c r="E26" s="70" t="e">
        <f>(+E19/10/3600/VLOOKUP((+$Q$7),$D$89:$BS$110,42)/3.1416/0.051/0.051)^2*0.9719*(1.5226*VLOOKUP((+$Q$7),$D$89:$BS$110,43)+0.57*VLOOKUP(($Q$7),$D$89:$BS$110,44))</f>
        <v>#VALUE!</v>
      </c>
      <c r="F26" s="70" t="e">
        <f>(+F19/10/3600/VLOOKUP((+$Q$7),$D$89:$BS$110,42)/3.1416/0.051/0.051)^2*0.9719*(1.5226*VLOOKUP((+$Q$7),$D$89:$BS$110,43)+0.57*VLOOKUP(($Q$7),$D$89:$BS$110,44))</f>
        <v>#VALUE!</v>
      </c>
      <c r="G26" s="70" t="e">
        <f>(+G19/10/3600/VLOOKUP((+$Q$7),$D$89:$BS$110,42)/3.1416/0.051/0.051)^2*0.9719*(1.5226*VLOOKUP((+$Q$7),$D$89:$BS$110,43)+0.57*VLOOKUP(($Q$7),$D$89:$BS$110,44))</f>
        <v>#VALUE!</v>
      </c>
      <c r="H26" s="16"/>
      <c r="I26" s="16"/>
      <c r="J26" s="13"/>
      <c r="O26" s="1"/>
      <c r="P26" s="2"/>
      <c r="Q26" s="2"/>
      <c r="R26" s="1"/>
      <c r="S26" s="1"/>
      <c r="T26" s="1"/>
      <c r="U26" s="1"/>
      <c r="V26" s="1"/>
      <c r="W26" s="1"/>
      <c r="X26" s="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1"/>
      <c r="BE26" s="1"/>
      <c r="BF26" s="3"/>
      <c r="BG26" s="3"/>
      <c r="BH26" s="1"/>
      <c r="BI26" s="1"/>
      <c r="BJ26" s="3"/>
      <c r="BK26" s="3"/>
    </row>
    <row r="27" spans="1:63" ht="15" hidden="1">
      <c r="A27" s="14" t="s">
        <v>15</v>
      </c>
      <c r="B27" s="14" t="s">
        <v>16</v>
      </c>
      <c r="C27" s="21" t="str">
        <f>VLOOKUP((+$Q$7),$D$89:$BL$110,15)</f>
        <v>SAV22G</v>
      </c>
      <c r="D27" s="19"/>
      <c r="E27" s="19"/>
      <c r="F27" s="19"/>
      <c r="G27" s="19"/>
      <c r="H27" s="16"/>
      <c r="I27" s="16"/>
      <c r="J27" s="13"/>
      <c r="O27" s="1"/>
      <c r="P27" s="2"/>
      <c r="Q27" s="2"/>
      <c r="R27" s="1"/>
      <c r="S27" s="1"/>
      <c r="T27" s="1"/>
      <c r="U27" s="1"/>
      <c r="V27" s="1"/>
      <c r="W27" s="1"/>
      <c r="X27" s="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1"/>
      <c r="BE27" s="1"/>
      <c r="BF27" s="3"/>
      <c r="BG27" s="3"/>
      <c r="BH27" s="1"/>
      <c r="BI27" s="1"/>
      <c r="BJ27" s="3"/>
      <c r="BK27" s="3"/>
    </row>
    <row r="28" spans="1:63" ht="15">
      <c r="A28" s="14" t="s">
        <v>218</v>
      </c>
      <c r="B28" s="14" t="s">
        <v>17</v>
      </c>
      <c r="C28" s="74">
        <f>VLOOKUP((+$Q$7),$D$89:$BL$110,16)</f>
        <v>55.4</v>
      </c>
      <c r="D28" s="18">
        <f>VLOOKUP((+$Q$7),$D$89:$BL$110,19)</f>
        <v>52.9</v>
      </c>
      <c r="E28" s="18">
        <f>VLOOKUP((+$Q$7),$D$89:$BL$110,20)</f>
        <v>49</v>
      </c>
      <c r="F28" s="18">
        <f>VLOOKUP((+$Q$7),$D$89:$BL$110,21)</f>
        <v>43.6</v>
      </c>
      <c r="G28" s="18">
        <f>VLOOKUP((+$Q$7),$D$89:$BL$110,22)</f>
        <v>34.1</v>
      </c>
      <c r="H28" s="16"/>
      <c r="I28" s="16"/>
      <c r="J28" s="13"/>
      <c r="O28" s="1"/>
      <c r="P28" s="2"/>
      <c r="Q28" s="2"/>
      <c r="R28" s="1"/>
      <c r="S28" s="1"/>
      <c r="T28" s="1"/>
      <c r="U28" s="1"/>
      <c r="V28" s="1"/>
      <c r="W28" s="1"/>
      <c r="X28" s="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"/>
      <c r="BE28" s="1"/>
      <c r="BF28" s="3"/>
      <c r="BG28" s="3"/>
      <c r="BH28" s="1"/>
      <c r="BI28" s="1"/>
      <c r="BJ28" s="3"/>
      <c r="BK28" s="3"/>
    </row>
    <row r="29" spans="1:63" ht="15">
      <c r="A29" s="14" t="s">
        <v>13</v>
      </c>
      <c r="B29" s="14"/>
      <c r="C29" s="20" t="str">
        <f>VLOOKUP((+$Q$7),$D$89:$BL$110,13)</f>
        <v>3/4"/DN20</v>
      </c>
      <c r="D29" s="71">
        <f>VLOOKUP((+$Q$7),$D$89:$BL$110,26)</f>
        <v>1.01</v>
      </c>
      <c r="E29" s="71">
        <f>VLOOKUP((+$Q$7),$D$89:$BL$110,27)</f>
        <v>0.78</v>
      </c>
      <c r="F29" s="71">
        <f>VLOOKUP((+$Q$7),$D$89:$BL$110,28)</f>
        <v>0.54</v>
      </c>
      <c r="G29" s="71">
        <f>VLOOKUP((+$Q$7),$D$89:$BL$110,29)</f>
        <v>2.23</v>
      </c>
      <c r="H29" s="16"/>
      <c r="I29" s="16"/>
      <c r="J29" s="13"/>
      <c r="O29" s="1"/>
      <c r="P29" s="2"/>
      <c r="Q29" s="2"/>
      <c r="R29" s="1"/>
      <c r="S29" s="1"/>
      <c r="T29" s="1"/>
      <c r="U29" s="1"/>
      <c r="V29" s="1"/>
      <c r="W29" s="1"/>
      <c r="X29" s="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1"/>
      <c r="BE29" s="1"/>
      <c r="BF29" s="3"/>
      <c r="BG29" s="3"/>
      <c r="BH29" s="1"/>
      <c r="BI29" s="1"/>
      <c r="BJ29" s="3"/>
      <c r="BK29" s="3"/>
    </row>
    <row r="30" spans="1:63" ht="15">
      <c r="A30" s="14" t="s">
        <v>219</v>
      </c>
      <c r="B30" s="14" t="s">
        <v>14</v>
      </c>
      <c r="C30" s="21">
        <f>VLOOKUP((+$Q$7),$D$89:$BL$110,14)</f>
        <v>22</v>
      </c>
      <c r="D30" s="72"/>
      <c r="E30" s="72"/>
      <c r="F30" s="19"/>
      <c r="G30" s="19"/>
      <c r="H30" s="16"/>
      <c r="I30" s="16"/>
      <c r="J30" s="13"/>
      <c r="O30" s="1"/>
      <c r="P30" s="2"/>
      <c r="Q30" s="2"/>
      <c r="R30" s="1"/>
      <c r="S30" s="1"/>
      <c r="T30" s="1"/>
      <c r="U30" s="1"/>
      <c r="V30" s="1"/>
      <c r="W30" s="1"/>
      <c r="X30" s="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"/>
      <c r="BE30" s="1"/>
      <c r="BF30" s="3"/>
      <c r="BG30" s="3"/>
      <c r="BH30" s="1"/>
      <c r="BI30" s="1"/>
      <c r="BJ30" s="3"/>
      <c r="BK30" s="3"/>
    </row>
    <row r="31" spans="1:63" ht="15" hidden="1" customHeight="1">
      <c r="A31" s="14" t="s">
        <v>18</v>
      </c>
      <c r="B31" s="14" t="s">
        <v>19</v>
      </c>
      <c r="C31" s="17">
        <f>VLOOKUP((+$Q$7),$D$89:$CQ$110,54)</f>
        <v>0</v>
      </c>
      <c r="D31" s="72"/>
      <c r="E31" s="72"/>
      <c r="F31" s="19"/>
      <c r="G31" s="19"/>
      <c r="H31" s="16"/>
      <c r="I31" s="16"/>
      <c r="J31" s="13"/>
      <c r="O31" s="1"/>
      <c r="P31" s="2"/>
      <c r="Q31" s="2"/>
      <c r="R31" s="1"/>
      <c r="S31" s="1"/>
      <c r="T31" s="1"/>
      <c r="U31" s="1"/>
      <c r="V31" s="1"/>
      <c r="W31" s="1"/>
      <c r="X31" s="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"/>
      <c r="BE31" s="1"/>
      <c r="BF31" s="3"/>
      <c r="BG31" s="3"/>
      <c r="BH31" s="1"/>
      <c r="BI31" s="1"/>
      <c r="BJ31" s="3"/>
      <c r="BK31" s="3"/>
    </row>
    <row r="32" spans="1:63" ht="15" hidden="1" customHeight="1">
      <c r="A32" s="14" t="s">
        <v>20</v>
      </c>
      <c r="B32" s="14" t="s">
        <v>21</v>
      </c>
      <c r="C32" s="19">
        <f>VLOOKUP((+$Q$7),$D$89:$CQ$110,60)</f>
        <v>0.6</v>
      </c>
      <c r="D32" s="72"/>
      <c r="E32" s="72"/>
      <c r="F32" s="19"/>
      <c r="G32" s="19"/>
      <c r="H32" s="16"/>
      <c r="I32" s="16"/>
      <c r="J32" s="13"/>
      <c r="O32" s="1"/>
      <c r="P32" s="2"/>
      <c r="Q32" s="2"/>
      <c r="R32" s="1"/>
      <c r="S32" s="1"/>
      <c r="T32" s="1"/>
      <c r="U32" s="1"/>
      <c r="V32" s="1"/>
      <c r="W32" s="1"/>
      <c r="X32" s="1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1"/>
      <c r="BE32" s="1"/>
      <c r="BF32" s="3"/>
      <c r="BG32" s="3"/>
      <c r="BH32" s="1"/>
      <c r="BI32" s="1"/>
      <c r="BJ32" s="3"/>
      <c r="BK32" s="3"/>
    </row>
    <row r="33" spans="1:64" ht="15" hidden="1" customHeight="1">
      <c r="A33" s="14" t="s">
        <v>22</v>
      </c>
      <c r="B33" s="14"/>
      <c r="C33" s="14"/>
      <c r="D33" s="72"/>
      <c r="E33" s="72"/>
      <c r="F33" s="19"/>
      <c r="G33" s="19"/>
      <c r="H33" s="16"/>
      <c r="I33" s="16"/>
      <c r="J33" s="13"/>
      <c r="O33" s="1"/>
      <c r="P33" s="2"/>
      <c r="Q33" s="2"/>
      <c r="R33" s="1"/>
      <c r="S33" s="1"/>
      <c r="T33" s="1"/>
      <c r="U33" s="1"/>
      <c r="V33" s="1"/>
      <c r="W33" s="1"/>
      <c r="X33" s="1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"/>
      <c r="BE33" s="1"/>
      <c r="BF33" s="3"/>
      <c r="BG33" s="3"/>
      <c r="BH33" s="1"/>
      <c r="BI33" s="1"/>
      <c r="BJ33" s="3"/>
      <c r="BK33" s="3"/>
    </row>
    <row r="34" spans="1:64" ht="15" hidden="1" customHeight="1">
      <c r="A34" s="14" t="s">
        <v>18</v>
      </c>
      <c r="B34" s="14" t="s">
        <v>19</v>
      </c>
      <c r="C34" s="17">
        <f>VLOOKUP((+$Q$7),$D$89:$BL$110,34)</f>
        <v>0.42</v>
      </c>
      <c r="D34" s="72"/>
      <c r="E34" s="72"/>
      <c r="F34" s="19"/>
      <c r="G34" s="19"/>
      <c r="H34" s="16"/>
      <c r="I34" s="16"/>
      <c r="J34" s="13"/>
      <c r="O34" s="1"/>
      <c r="P34" s="2"/>
      <c r="Q34" s="2"/>
      <c r="R34" s="1"/>
      <c r="S34" s="1"/>
      <c r="T34" s="1"/>
      <c r="U34" s="1"/>
      <c r="V34" s="1"/>
      <c r="W34" s="1"/>
      <c r="X34" s="1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"/>
      <c r="BE34" s="1"/>
      <c r="BF34" s="3"/>
      <c r="BG34" s="3"/>
      <c r="BH34" s="1"/>
      <c r="BI34" s="1"/>
      <c r="BJ34" s="3"/>
      <c r="BK34" s="3"/>
    </row>
    <row r="35" spans="1:64" ht="15">
      <c r="A35" s="97" t="s">
        <v>220</v>
      </c>
      <c r="B35" s="14" t="s">
        <v>21</v>
      </c>
      <c r="C35" s="19">
        <f>VLOOKUP((+$Q$7),$D$89:$CQ$110,60)</f>
        <v>0.6</v>
      </c>
      <c r="D35" s="19"/>
      <c r="E35" s="19"/>
      <c r="F35" s="19"/>
      <c r="G35" s="19"/>
      <c r="H35" s="16"/>
      <c r="I35" s="16"/>
      <c r="J35" s="13"/>
      <c r="O35" s="1"/>
      <c r="P35" s="2"/>
      <c r="Q35" s="2"/>
      <c r="R35" s="1"/>
      <c r="S35" s="1"/>
      <c r="T35" s="1"/>
      <c r="U35" s="1"/>
      <c r="V35" s="1"/>
      <c r="W35" s="1"/>
      <c r="X35" s="1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"/>
      <c r="BE35" s="1"/>
      <c r="BF35" s="3"/>
      <c r="BG35" s="3"/>
      <c r="BH35" s="1"/>
      <c r="BI35" s="1"/>
      <c r="BJ35" s="3"/>
      <c r="BK35" s="3"/>
    </row>
    <row r="36" spans="1:64" ht="15">
      <c r="A36" s="14"/>
      <c r="B36" s="14"/>
      <c r="C36" s="19"/>
      <c r="D36" s="19"/>
      <c r="E36" s="19"/>
      <c r="F36" s="19"/>
      <c r="G36" s="19"/>
      <c r="H36" s="16"/>
      <c r="I36" s="16"/>
      <c r="J36" s="13"/>
      <c r="O36" s="1"/>
      <c r="P36" s="2"/>
      <c r="Q36" s="2"/>
      <c r="R36" s="1"/>
      <c r="S36" s="1"/>
      <c r="T36" s="1"/>
      <c r="U36" s="1"/>
      <c r="V36" s="1"/>
      <c r="W36" s="1"/>
      <c r="X36" s="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"/>
      <c r="BE36" s="1"/>
      <c r="BF36" s="3"/>
      <c r="BG36" s="3"/>
      <c r="BH36" s="1"/>
      <c r="BI36" s="1"/>
      <c r="BJ36" s="3"/>
      <c r="BK36" s="3"/>
    </row>
    <row r="37" spans="1:64" ht="18">
      <c r="A37" s="15" t="s">
        <v>164</v>
      </c>
      <c r="B37" s="15"/>
      <c r="C37" s="91" t="s">
        <v>239</v>
      </c>
      <c r="D37" s="91" t="s">
        <v>165</v>
      </c>
      <c r="E37" s="19"/>
      <c r="F37" s="19"/>
      <c r="G37" s="19"/>
      <c r="H37" s="16"/>
      <c r="I37" s="16"/>
      <c r="J37" s="13"/>
      <c r="O37" s="1"/>
      <c r="P37" s="2"/>
      <c r="Q37" s="2"/>
      <c r="R37" s="1"/>
      <c r="S37" s="1"/>
      <c r="T37" s="1"/>
      <c r="U37" s="1"/>
      <c r="V37" s="1"/>
      <c r="W37" s="1"/>
      <c r="X37" s="1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1"/>
      <c r="BE37" s="1"/>
      <c r="BF37" s="3"/>
      <c r="BG37" s="3"/>
      <c r="BH37" s="1"/>
      <c r="BI37" s="1"/>
      <c r="BJ37" s="3"/>
      <c r="BK37" s="3"/>
    </row>
    <row r="38" spans="1:64" ht="15">
      <c r="A38" s="14" t="s">
        <v>221</v>
      </c>
      <c r="B38" s="14"/>
      <c r="C38" s="90" t="str">
        <f>VLOOKUP((+$Q$7),$D$89:$CQ$110,15)</f>
        <v>SAV22G</v>
      </c>
      <c r="D38" s="89">
        <f>VLOOKUP((+$Q$7),$D$89:$CQ$110,17)</f>
        <v>6724128</v>
      </c>
      <c r="E38" s="19"/>
      <c r="F38" s="19"/>
      <c r="G38" s="19"/>
      <c r="H38" s="16"/>
      <c r="I38" s="16"/>
      <c r="J38" s="13"/>
      <c r="O38" s="1"/>
      <c r="P38" s="2"/>
      <c r="Q38" s="2"/>
      <c r="R38" s="1"/>
      <c r="S38" s="1"/>
      <c r="T38" s="1"/>
      <c r="U38" s="1"/>
      <c r="V38" s="1"/>
      <c r="W38" s="1"/>
      <c r="X38" s="1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"/>
      <c r="BE38" s="1"/>
      <c r="BF38" s="3"/>
      <c r="BG38" s="3"/>
      <c r="BH38" s="1"/>
      <c r="BI38" s="1"/>
      <c r="BJ38" s="3"/>
      <c r="BK38" s="3"/>
    </row>
    <row r="39" spans="1:64" ht="19.149999999999999" customHeight="1">
      <c r="A39" s="99" t="s">
        <v>222</v>
      </c>
      <c r="B39" s="31"/>
      <c r="C39" s="31"/>
      <c r="D39" s="32"/>
      <c r="E39" s="33"/>
      <c r="F39" s="32"/>
      <c r="G39" s="13"/>
      <c r="H39" s="13"/>
      <c r="I39" s="13"/>
      <c r="J39" s="13"/>
      <c r="P39" s="1"/>
      <c r="Q39" s="2"/>
      <c r="R39" s="2"/>
      <c r="S39" s="1"/>
      <c r="T39" s="1"/>
      <c r="U39" s="1"/>
      <c r="V39" s="1"/>
      <c r="W39" s="1"/>
      <c r="X39" s="1"/>
      <c r="Y39" s="1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1"/>
      <c r="BF39" s="1"/>
      <c r="BG39" s="3"/>
      <c r="BH39" s="3"/>
      <c r="BI39" s="1"/>
      <c r="BJ39" s="1"/>
      <c r="BK39" s="3"/>
      <c r="BL39" s="3"/>
    </row>
    <row r="40" spans="1:64" ht="15" customHeight="1">
      <c r="A40" s="34" t="s">
        <v>223</v>
      </c>
      <c r="B40" s="34"/>
      <c r="C40" s="52" t="str">
        <f>VLOOKUP((+$Q$7),$D$89:$CQ$110,90)</f>
        <v>SAVH2</v>
      </c>
      <c r="D40" s="52">
        <f>VLOOKUP((+$Q$7),$D$89:$CQ$110,91)</f>
        <v>6724098</v>
      </c>
      <c r="E40" s="32"/>
      <c r="F40" s="13"/>
      <c r="G40" s="13"/>
      <c r="H40" s="13"/>
      <c r="I40" s="13"/>
      <c r="J40" s="13"/>
      <c r="O40" s="1"/>
      <c r="P40" s="2"/>
      <c r="Q40" s="2"/>
      <c r="R40" s="1"/>
      <c r="S40" s="1"/>
      <c r="T40" s="1"/>
      <c r="U40" s="1"/>
      <c r="V40" s="1"/>
      <c r="W40" s="1"/>
      <c r="X40" s="1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1"/>
      <c r="BE40" s="1"/>
      <c r="BF40" s="3"/>
      <c r="BG40" s="3"/>
      <c r="BH40" s="1"/>
      <c r="BI40" s="1"/>
      <c r="BJ40" s="3"/>
      <c r="BK40" s="3"/>
    </row>
    <row r="41" spans="1:64" ht="15" hidden="1" customHeight="1">
      <c r="A41" s="34" t="s">
        <v>77</v>
      </c>
      <c r="B41" s="34"/>
      <c r="C41" s="37" t="s">
        <v>78</v>
      </c>
      <c r="D41" s="62"/>
      <c r="E41" s="32"/>
      <c r="F41" s="13"/>
      <c r="G41" s="13"/>
      <c r="H41" s="13"/>
      <c r="I41" s="13"/>
      <c r="J41" s="13"/>
      <c r="O41" s="1"/>
      <c r="P41" s="2"/>
      <c r="Q41" s="2"/>
      <c r="R41" s="1"/>
      <c r="S41" s="1"/>
      <c r="T41" s="1"/>
      <c r="U41" s="1"/>
      <c r="V41" s="1"/>
      <c r="W41" s="1"/>
      <c r="X41" s="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1"/>
      <c r="BE41" s="1"/>
      <c r="BF41" s="3"/>
      <c r="BG41" s="3"/>
      <c r="BH41" s="1"/>
      <c r="BI41" s="1"/>
      <c r="BJ41" s="3"/>
      <c r="BK41" s="3"/>
    </row>
    <row r="42" spans="1:64" ht="15" customHeight="1">
      <c r="A42" s="34" t="s">
        <v>224</v>
      </c>
      <c r="B42" s="34"/>
      <c r="C42" s="53" t="str">
        <f>VLOOKUP((+$Q$7),$D$89:$CD$110,72)</f>
        <v>SAVD2</v>
      </c>
      <c r="D42" s="52">
        <f>VLOOKUP((+$Q$7),$D$89:$CQ$110,73)</f>
        <v>6724119</v>
      </c>
      <c r="E42" s="35"/>
      <c r="F42" s="25">
        <f>VLOOKUP((+$Q$7),$D$89:$BM$110,38)</f>
        <v>0.72</v>
      </c>
      <c r="G42" s="13"/>
      <c r="H42" s="13"/>
      <c r="I42" s="13"/>
      <c r="J42" s="13"/>
      <c r="O42" s="1"/>
      <c r="P42" s="2"/>
      <c r="Q42" s="2"/>
      <c r="R42" s="1"/>
      <c r="S42" s="1"/>
      <c r="T42" s="1"/>
      <c r="U42" s="1"/>
      <c r="V42" s="1"/>
      <c r="W42" s="1"/>
      <c r="X42" s="1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1"/>
      <c r="BE42" s="1"/>
      <c r="BF42" s="3"/>
      <c r="BG42" s="3"/>
      <c r="BH42" s="1"/>
      <c r="BI42" s="1"/>
      <c r="BJ42" s="3"/>
      <c r="BK42" s="3"/>
    </row>
    <row r="43" spans="1:64" ht="15" hidden="1" customHeight="1">
      <c r="A43" s="34" t="s">
        <v>23</v>
      </c>
      <c r="B43" s="34"/>
      <c r="C43" s="39" t="s">
        <v>89</v>
      </c>
      <c r="D43" s="13"/>
      <c r="E43" s="32"/>
      <c r="F43" s="13"/>
      <c r="G43" s="13"/>
      <c r="H43" s="13"/>
      <c r="I43" s="13"/>
      <c r="J43" s="13"/>
      <c r="O43" s="1"/>
      <c r="P43" s="2"/>
      <c r="Q43" s="2"/>
      <c r="R43" s="1"/>
      <c r="S43" s="1"/>
      <c r="T43" s="1"/>
      <c r="U43" s="1"/>
      <c r="V43" s="1"/>
      <c r="W43" s="1"/>
      <c r="X43" s="1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1"/>
      <c r="BE43" s="1"/>
      <c r="BF43" s="3"/>
      <c r="BG43" s="3"/>
      <c r="BH43" s="1"/>
      <c r="BI43" s="1"/>
      <c r="BJ43" s="3"/>
      <c r="BK43" s="3"/>
    </row>
    <row r="44" spans="1:64" ht="15" customHeight="1">
      <c r="A44" s="34" t="s">
        <v>225</v>
      </c>
      <c r="B44" s="34"/>
      <c r="C44" s="76" t="str">
        <f>VLOOKUP((+$Q$7),$D$89:$CD$110,74)</f>
        <v>SAVA2</v>
      </c>
      <c r="D44" s="52">
        <f>VLOOKUP((+$Q$7),$D$89:$CQ$110,75)</f>
        <v>6724110</v>
      </c>
      <c r="E44" s="32"/>
      <c r="F44" s="13"/>
      <c r="G44" s="13"/>
      <c r="H44" s="13"/>
      <c r="I44" s="13"/>
      <c r="J44" s="13"/>
      <c r="O44" s="1"/>
      <c r="P44" s="2"/>
      <c r="Q44" s="2"/>
      <c r="R44" s="1"/>
      <c r="S44" s="1"/>
      <c r="T44" s="1"/>
      <c r="U44" s="1"/>
      <c r="V44" s="1"/>
      <c r="W44" s="1"/>
      <c r="X44" s="1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1"/>
      <c r="BE44" s="1"/>
      <c r="BF44" s="3"/>
      <c r="BG44" s="3"/>
      <c r="BH44" s="1"/>
      <c r="BI44" s="1"/>
      <c r="BJ44" s="3"/>
      <c r="BK44" s="3"/>
    </row>
    <row r="45" spans="1:64" ht="15" customHeight="1">
      <c r="A45" s="34" t="s">
        <v>226</v>
      </c>
      <c r="B45" s="34"/>
      <c r="C45" s="76" t="str">
        <f>VLOOKUP((+$Q$7),$D$89:$CQ$110,76)</f>
        <v>SAVN2</v>
      </c>
      <c r="D45" s="52">
        <f>VLOOKUP((+$Q$7),$D$89:$CQ$110,77)</f>
        <v>6724123</v>
      </c>
      <c r="E45" s="36"/>
      <c r="F45" s="14"/>
      <c r="G45" s="13"/>
      <c r="H45" s="13"/>
      <c r="I45" s="13"/>
      <c r="J45" s="13"/>
      <c r="O45" s="1"/>
      <c r="P45" s="2"/>
      <c r="Q45" s="2"/>
      <c r="R45" s="1"/>
      <c r="S45" s="1"/>
      <c r="T45" s="1"/>
      <c r="U45" s="1"/>
      <c r="V45" s="1"/>
      <c r="W45" s="1"/>
      <c r="X45" s="1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1"/>
      <c r="BE45" s="1"/>
      <c r="BF45" s="3"/>
      <c r="BG45" s="3"/>
      <c r="BH45" s="1"/>
      <c r="BI45" s="1"/>
      <c r="BJ45" s="3"/>
      <c r="BK45" s="3"/>
    </row>
    <row r="46" spans="1:64" ht="15" customHeight="1">
      <c r="A46" s="34" t="s">
        <v>227</v>
      </c>
      <c r="B46" s="34"/>
      <c r="C46" s="77" t="str">
        <f>VLOOKUP((+$Q$7),$D$89:$CQ$110,78)</f>
        <v>SAVF2</v>
      </c>
      <c r="D46" s="52">
        <f>VLOOKUP((+$Q$7),$D$89:$CQ$110,79)</f>
        <v>6724114</v>
      </c>
      <c r="E46" s="36"/>
      <c r="F46" s="14"/>
      <c r="G46" s="13"/>
      <c r="H46" s="13"/>
      <c r="I46" s="13"/>
      <c r="J46" s="13"/>
      <c r="O46" s="1"/>
      <c r="P46" s="2"/>
      <c r="Q46" s="2"/>
      <c r="R46" s="1"/>
      <c r="S46" s="1"/>
      <c r="T46" s="1"/>
      <c r="U46" s="1"/>
      <c r="V46" s="1"/>
      <c r="W46" s="1"/>
      <c r="X46" s="1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1"/>
      <c r="BE46" s="1"/>
      <c r="BF46" s="3"/>
      <c r="BG46" s="3"/>
      <c r="BH46" s="1"/>
      <c r="BI46" s="1"/>
      <c r="BJ46" s="3"/>
      <c r="BK46" s="3"/>
    </row>
    <row r="47" spans="1:64" ht="15" customHeight="1">
      <c r="A47" s="98" t="s">
        <v>228</v>
      </c>
      <c r="B47" s="34"/>
      <c r="C47" s="77"/>
      <c r="D47" s="52"/>
      <c r="E47" s="36"/>
      <c r="F47" s="14"/>
      <c r="G47" s="13"/>
      <c r="H47" s="13"/>
      <c r="I47" s="13"/>
      <c r="J47" s="13"/>
      <c r="O47" s="1"/>
      <c r="P47" s="2"/>
      <c r="Q47" s="2"/>
      <c r="R47" s="1"/>
      <c r="S47" s="1"/>
      <c r="T47" s="1"/>
      <c r="U47" s="1"/>
      <c r="V47" s="1"/>
      <c r="W47" s="1"/>
      <c r="X47" s="1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1"/>
      <c r="BE47" s="1"/>
      <c r="BF47" s="3"/>
      <c r="BG47" s="3"/>
      <c r="BH47" s="1"/>
      <c r="BI47" s="1"/>
      <c r="BJ47" s="3"/>
      <c r="BK47" s="3"/>
    </row>
    <row r="48" spans="1:64" ht="15" customHeight="1">
      <c r="A48" s="34" t="s">
        <v>229</v>
      </c>
      <c r="B48" s="34"/>
      <c r="C48" s="77" t="str">
        <f>VLOOKUP((+$Q$7),$D$89:$CQ$110,88)</f>
        <v>VR0,8</v>
      </c>
      <c r="D48" s="52">
        <f>VLOOKUP((+$Q$7),$D$89:$CQ110,89)</f>
        <v>6729995</v>
      </c>
      <c r="E48" s="36"/>
      <c r="F48" s="14"/>
      <c r="G48" s="13"/>
      <c r="H48" s="13"/>
      <c r="I48" s="13"/>
      <c r="J48" s="13"/>
      <c r="O48" s="1"/>
      <c r="P48" s="2"/>
      <c r="Q48" s="2"/>
      <c r="R48" s="1"/>
      <c r="S48" s="1"/>
      <c r="T48" s="1"/>
      <c r="U48" s="1"/>
      <c r="V48" s="1"/>
      <c r="W48" s="1"/>
      <c r="X48" s="1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1"/>
      <c r="BE48" s="1"/>
      <c r="BF48" s="3"/>
      <c r="BG48" s="3"/>
      <c r="BH48" s="1"/>
      <c r="BI48" s="1"/>
      <c r="BJ48" s="3"/>
      <c r="BK48" s="3"/>
    </row>
    <row r="49" spans="1:64" ht="15" customHeight="1">
      <c r="A49" s="100" t="s">
        <v>230</v>
      </c>
      <c r="B49" s="37"/>
      <c r="C49" s="40" t="s">
        <v>202</v>
      </c>
      <c r="D49" s="52">
        <v>6704679</v>
      </c>
      <c r="E49" s="36"/>
      <c r="F49" s="14"/>
      <c r="G49" s="13"/>
      <c r="H49" s="13"/>
      <c r="I49" s="13"/>
      <c r="J49" s="13"/>
      <c r="O49" s="1"/>
      <c r="P49" s="2"/>
      <c r="Q49" s="2"/>
      <c r="R49" s="1"/>
      <c r="S49" s="1"/>
      <c r="T49" s="1"/>
      <c r="U49" s="1"/>
      <c r="V49" s="1"/>
      <c r="W49" s="1"/>
      <c r="X49" s="1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1"/>
      <c r="BE49" s="1"/>
      <c r="BF49" s="3"/>
      <c r="BG49" s="3"/>
      <c r="BH49" s="1"/>
      <c r="BI49" s="1"/>
      <c r="BJ49" s="3"/>
      <c r="BK49" s="3"/>
    </row>
    <row r="50" spans="1:64" ht="15" customHeight="1">
      <c r="A50" s="37" t="s">
        <v>231</v>
      </c>
      <c r="B50" s="37"/>
      <c r="C50" s="40" t="s">
        <v>203</v>
      </c>
      <c r="D50" s="52">
        <v>6704681</v>
      </c>
      <c r="E50" s="36"/>
      <c r="F50" s="14"/>
      <c r="G50" s="13"/>
      <c r="H50" s="13"/>
      <c r="I50" s="13"/>
      <c r="J50" s="13"/>
      <c r="O50" s="1"/>
      <c r="P50" s="2"/>
      <c r="Q50" s="2"/>
      <c r="R50" s="1"/>
      <c r="S50" s="1"/>
      <c r="T50" s="1"/>
      <c r="U50" s="1"/>
      <c r="V50" s="1"/>
      <c r="W50" s="1"/>
      <c r="X50" s="1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1"/>
      <c r="BE50" s="1"/>
      <c r="BF50" s="3"/>
      <c r="BG50" s="3"/>
      <c r="BH50" s="1"/>
      <c r="BI50" s="1"/>
      <c r="BJ50" s="3"/>
      <c r="BK50" s="3"/>
    </row>
    <row r="51" spans="1:64" ht="15" customHeight="1">
      <c r="A51" s="37" t="s">
        <v>204</v>
      </c>
      <c r="B51" s="37"/>
      <c r="C51" s="40"/>
      <c r="D51" s="52"/>
      <c r="E51" s="38"/>
      <c r="F51" s="13"/>
      <c r="G51" s="13"/>
      <c r="H51" s="13"/>
      <c r="I51" s="43"/>
      <c r="J51" s="13"/>
      <c r="O51" s="1"/>
      <c r="P51" s="2"/>
      <c r="Q51" s="2"/>
      <c r="R51" s="1"/>
      <c r="S51" s="1"/>
      <c r="T51" s="1"/>
      <c r="U51" s="1"/>
      <c r="V51" s="1"/>
      <c r="W51" s="1"/>
      <c r="X51" s="1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1"/>
      <c r="BE51" s="1"/>
      <c r="BF51" s="3"/>
      <c r="BG51" s="3"/>
      <c r="BH51" s="1"/>
      <c r="BI51" s="1"/>
      <c r="BJ51" s="3"/>
      <c r="BK51" s="3"/>
    </row>
    <row r="52" spans="1:64" ht="15" customHeight="1">
      <c r="A52" s="43" t="s">
        <v>144</v>
      </c>
      <c r="B52" s="43"/>
      <c r="C52" s="44" t="s">
        <v>145</v>
      </c>
      <c r="D52" s="52">
        <v>6727593</v>
      </c>
      <c r="E52" s="38"/>
      <c r="F52" s="13"/>
      <c r="G52" s="13"/>
      <c r="H52" s="13"/>
      <c r="J52" s="13"/>
      <c r="O52" s="1"/>
      <c r="P52" s="2"/>
      <c r="Q52" s="2"/>
      <c r="R52" s="1"/>
      <c r="S52" s="1"/>
      <c r="T52" s="1"/>
      <c r="U52" s="1"/>
      <c r="V52" s="1"/>
      <c r="W52" s="1"/>
      <c r="X52" s="1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1"/>
      <c r="BE52" s="1"/>
      <c r="BF52" s="3"/>
      <c r="BG52" s="3"/>
      <c r="BH52" s="1"/>
      <c r="BI52" s="1"/>
      <c r="BJ52" s="3"/>
      <c r="BK52" s="3"/>
    </row>
    <row r="53" spans="1:64" ht="15" customHeight="1">
      <c r="A53" s="43" t="s">
        <v>232</v>
      </c>
      <c r="B53" s="45"/>
      <c r="C53" s="44" t="str">
        <f>IF($C19&lt;1100,HLOOKUP(3,$A$68:$G$77,3),IF($C19&lt;2100,HLOOKUP(3,$A$68:$G$77,4,),IF($C19&lt;3700,HLOOKUP(3,$A$68:$G$77,5,))))</f>
        <v>TACP20</v>
      </c>
      <c r="D53" s="44">
        <f>IF($C19&lt;1100,HLOOKUP(4,$A$68:$G$77,3),IF($C19&lt;2100,HLOOKUP(4,$A$68:$G$77,4,),IF($C19&lt;3700,HLOOKUP(4,$A$68:$G$77,5,))))</f>
        <v>6704518</v>
      </c>
      <c r="E53" s="44" t="str">
        <f>IF($C19&lt;1100,HLOOKUP(5,$A$68:$G$77,3),IF($C19&lt;2100,HLOOKUP(5,$A$68:$G$77,4,),IF($C19&lt;3700,HLOOKUP(5,$A$68:$G$77,5,))))</f>
        <v>Klarar 210-1150l/h</v>
      </c>
      <c r="F53" s="13"/>
      <c r="G53" s="13"/>
      <c r="H53" s="13"/>
      <c r="I53" s="13"/>
      <c r="J53" s="13"/>
      <c r="O53" s="1"/>
      <c r="P53" s="2"/>
      <c r="Q53" s="2"/>
      <c r="R53" s="1"/>
      <c r="S53" s="1"/>
      <c r="T53" s="1"/>
      <c r="U53" s="1"/>
      <c r="V53" s="1"/>
      <c r="W53" s="1"/>
      <c r="X53" s="1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1"/>
      <c r="BE53" s="1"/>
      <c r="BF53" s="3"/>
      <c r="BG53" s="3"/>
      <c r="BH53" s="1"/>
      <c r="BI53" s="1"/>
      <c r="BJ53" s="3"/>
      <c r="BK53" s="3"/>
    </row>
    <row r="54" spans="1:64" ht="15" customHeight="1">
      <c r="A54" s="37" t="s">
        <v>233</v>
      </c>
      <c r="B54" s="45"/>
      <c r="C54" s="40" t="s">
        <v>67</v>
      </c>
      <c r="D54" s="44">
        <v>6750078</v>
      </c>
      <c r="E54" s="42"/>
      <c r="F54" s="13"/>
      <c r="G54" s="13"/>
      <c r="H54" s="13"/>
      <c r="J54" s="13"/>
      <c r="O54" s="1"/>
      <c r="P54" s="2"/>
      <c r="Q54" s="2"/>
      <c r="R54" s="1"/>
      <c r="S54" s="1"/>
      <c r="T54" s="1"/>
      <c r="U54" s="1"/>
      <c r="V54" s="1"/>
      <c r="W54" s="1"/>
      <c r="X54" s="1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1"/>
      <c r="BE54" s="1"/>
      <c r="BF54" s="3"/>
      <c r="BG54" s="3"/>
      <c r="BH54" s="1"/>
      <c r="BI54" s="1"/>
      <c r="BJ54" s="3"/>
      <c r="BK54" s="3"/>
    </row>
    <row r="55" spans="1:64" ht="15" customHeight="1">
      <c r="A55" s="37" t="s">
        <v>234</v>
      </c>
      <c r="B55" s="43"/>
      <c r="C55" s="40" t="s">
        <v>68</v>
      </c>
      <c r="D55" s="44">
        <v>6750079</v>
      </c>
      <c r="E55" s="42"/>
      <c r="F55" s="13"/>
      <c r="G55" s="13"/>
      <c r="H55" s="13"/>
      <c r="I55" s="13"/>
      <c r="J55" s="13"/>
      <c r="O55" s="1"/>
      <c r="P55" s="2"/>
      <c r="Q55" s="2"/>
      <c r="R55" s="1"/>
      <c r="S55" s="1"/>
      <c r="T55" s="1"/>
      <c r="U55" s="1"/>
      <c r="V55" s="1"/>
      <c r="W55" s="1"/>
      <c r="X55" s="1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"/>
      <c r="BE55" s="1"/>
      <c r="BF55" s="3"/>
      <c r="BG55" s="3"/>
      <c r="BH55" s="1"/>
      <c r="BI55" s="1"/>
      <c r="BJ55" s="3"/>
      <c r="BK55" s="3"/>
    </row>
    <row r="56" spans="1:64" ht="15" customHeight="1">
      <c r="A56" s="37" t="s">
        <v>235</v>
      </c>
      <c r="B56" s="43"/>
      <c r="C56" s="40" t="s">
        <v>69</v>
      </c>
      <c r="D56" s="44">
        <v>6750080</v>
      </c>
      <c r="E56" s="42"/>
      <c r="F56" s="13"/>
      <c r="G56" s="13"/>
      <c r="H56" s="13"/>
      <c r="I56" s="13"/>
      <c r="J56" s="13"/>
      <c r="O56" s="1"/>
      <c r="P56" s="2"/>
      <c r="Q56" s="2"/>
      <c r="R56" s="1"/>
      <c r="S56" s="1"/>
      <c r="T56" s="1"/>
      <c r="U56" s="1"/>
      <c r="V56" s="1"/>
      <c r="W56" s="1"/>
      <c r="X56" s="1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1"/>
      <c r="BE56" s="1"/>
      <c r="BF56" s="3"/>
      <c r="BG56" s="3"/>
      <c r="BH56" s="1"/>
      <c r="BI56" s="1"/>
      <c r="BJ56" s="3"/>
      <c r="BK56" s="3"/>
    </row>
    <row r="57" spans="1:64" ht="15">
      <c r="A57" s="37" t="s">
        <v>236</v>
      </c>
      <c r="B57" s="43"/>
      <c r="C57" s="40" t="s">
        <v>70</v>
      </c>
      <c r="D57" s="40"/>
      <c r="E57" s="42"/>
      <c r="F57" s="13"/>
      <c r="G57" s="13"/>
      <c r="H57" s="13"/>
      <c r="I57" s="13"/>
      <c r="J57" s="13"/>
      <c r="O57" s="1"/>
      <c r="P57" s="2"/>
      <c r="Q57" s="2"/>
      <c r="R57" s="1"/>
      <c r="S57" s="1"/>
      <c r="T57" s="1"/>
      <c r="U57" s="1"/>
      <c r="V57" s="1"/>
      <c r="W57" s="1"/>
      <c r="X57" s="1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"/>
      <c r="BE57" s="1"/>
      <c r="BF57" s="3"/>
      <c r="BG57" s="3"/>
      <c r="BH57" s="1"/>
      <c r="BI57" s="1"/>
      <c r="BJ57" s="3"/>
      <c r="BK57" s="3"/>
    </row>
    <row r="58" spans="1:64" ht="15">
      <c r="A58" s="37" t="s">
        <v>237</v>
      </c>
      <c r="C58" s="40" t="s">
        <v>196</v>
      </c>
      <c r="D58" s="44">
        <v>6750086</v>
      </c>
      <c r="E58" s="37" t="s">
        <v>238</v>
      </c>
      <c r="F58" s="42"/>
      <c r="G58" s="13"/>
      <c r="H58" s="13"/>
      <c r="I58" s="13"/>
      <c r="J58" s="13"/>
      <c r="P58" s="1"/>
      <c r="Q58" s="2"/>
      <c r="R58" s="2"/>
      <c r="S58" s="1"/>
      <c r="T58" s="1"/>
      <c r="U58" s="1"/>
      <c r="V58" s="1"/>
      <c r="W58" s="1"/>
      <c r="X58" s="1"/>
      <c r="Y58" s="1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1"/>
      <c r="BF58" s="1"/>
      <c r="BG58" s="3"/>
      <c r="BH58" s="3"/>
      <c r="BI58" s="1"/>
      <c r="BJ58" s="1"/>
      <c r="BK58" s="3"/>
      <c r="BL58" s="3"/>
    </row>
    <row r="59" spans="1:64" ht="15">
      <c r="A59" s="44"/>
      <c r="B59" s="43"/>
      <c r="C59" s="44"/>
      <c r="D59" s="44"/>
      <c r="E59" s="43"/>
      <c r="F59" s="42"/>
      <c r="G59" s="13"/>
      <c r="H59" s="13"/>
      <c r="I59" s="13"/>
      <c r="J59" s="13"/>
      <c r="P59" s="1"/>
      <c r="Q59" s="2"/>
      <c r="R59" s="2"/>
      <c r="S59" s="1"/>
      <c r="T59" s="1"/>
      <c r="U59" s="1"/>
      <c r="V59" s="1"/>
      <c r="W59" s="1"/>
      <c r="X59" s="1"/>
      <c r="Y59" s="1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1"/>
      <c r="BF59" s="1"/>
      <c r="BG59" s="3"/>
      <c r="BH59" s="3"/>
      <c r="BI59" s="1"/>
      <c r="BJ59" s="1"/>
      <c r="BK59" s="3"/>
      <c r="BL59" s="3"/>
    </row>
    <row r="60" spans="1:64" ht="15">
      <c r="A60" s="43"/>
      <c r="B60" s="43"/>
      <c r="C60" s="43"/>
      <c r="D60" s="44"/>
      <c r="E60" s="43"/>
      <c r="F60" s="42"/>
      <c r="G60" s="13"/>
      <c r="H60" s="13"/>
      <c r="I60" s="13"/>
      <c r="J60" s="13"/>
      <c r="P60" s="1"/>
      <c r="Q60" s="2"/>
      <c r="R60" s="2"/>
      <c r="S60" s="1"/>
      <c r="T60" s="1"/>
      <c r="U60" s="1"/>
      <c r="V60" s="1"/>
      <c r="W60" s="1"/>
      <c r="X60" s="1"/>
      <c r="Y60" s="1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1"/>
      <c r="BF60" s="1"/>
      <c r="BG60" s="3"/>
      <c r="BH60" s="3"/>
      <c r="BI60" s="1"/>
      <c r="BJ60" s="1"/>
      <c r="BK60" s="3"/>
      <c r="BL60" s="3"/>
    </row>
    <row r="61" spans="1:64" ht="15">
      <c r="A61" s="43"/>
      <c r="B61" s="43"/>
      <c r="C61" s="43"/>
      <c r="D61" s="44"/>
      <c r="E61" s="43"/>
      <c r="F61" s="42"/>
      <c r="G61" s="13"/>
      <c r="H61" s="13"/>
      <c r="I61" s="13"/>
      <c r="J61" s="13"/>
      <c r="P61" s="1"/>
      <c r="Q61" s="2"/>
      <c r="R61" s="2"/>
      <c r="S61" s="1"/>
      <c r="T61" s="1"/>
      <c r="U61" s="1"/>
      <c r="V61" s="1"/>
      <c r="W61" s="1"/>
      <c r="X61" s="1"/>
      <c r="Y61" s="1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1"/>
      <c r="BF61" s="1"/>
      <c r="BG61" s="3"/>
      <c r="BH61" s="3"/>
      <c r="BI61" s="1"/>
      <c r="BJ61" s="1"/>
      <c r="BK61" s="3"/>
      <c r="BL61" s="3"/>
    </row>
    <row r="62" spans="1:64" ht="15" hidden="1">
      <c r="A62" s="43"/>
      <c r="B62" s="43"/>
      <c r="C62" s="43"/>
      <c r="D62" s="44"/>
      <c r="E62" s="43"/>
      <c r="F62" s="42"/>
      <c r="G62" s="13"/>
      <c r="H62" s="13"/>
      <c r="I62" s="13"/>
      <c r="J62" s="13"/>
      <c r="P62" s="1"/>
      <c r="Q62" s="2"/>
      <c r="R62" s="2"/>
      <c r="S62" s="1"/>
      <c r="T62" s="1"/>
      <c r="U62" s="1"/>
      <c r="V62" s="1"/>
      <c r="W62" s="1"/>
      <c r="X62" s="1"/>
      <c r="Y62" s="1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1"/>
      <c r="BF62" s="1"/>
      <c r="BG62" s="3"/>
      <c r="BH62" s="3"/>
      <c r="BI62" s="1"/>
      <c r="BJ62" s="1"/>
      <c r="BK62" s="3"/>
      <c r="BL62" s="3"/>
    </row>
    <row r="63" spans="1:64" ht="18" hidden="1">
      <c r="A63" s="43"/>
      <c r="B63" s="43"/>
      <c r="C63" s="43"/>
      <c r="D63" s="44"/>
      <c r="E63" s="43"/>
      <c r="F63" s="38"/>
      <c r="G63" s="13"/>
      <c r="H63" s="13"/>
      <c r="I63" s="13"/>
      <c r="J63" s="13"/>
      <c r="P63" s="1"/>
      <c r="Q63" s="2"/>
      <c r="R63" s="2"/>
      <c r="S63" s="1"/>
      <c r="T63" s="1"/>
      <c r="U63" s="1"/>
      <c r="V63" s="1"/>
      <c r="W63" s="1"/>
      <c r="X63" s="1"/>
      <c r="Y63" s="1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1"/>
      <c r="BF63" s="1"/>
      <c r="BG63" s="3"/>
      <c r="BH63" s="3"/>
      <c r="BI63" s="1"/>
      <c r="BJ63" s="1"/>
      <c r="BK63" s="3"/>
      <c r="BL63" s="3"/>
    </row>
    <row r="64" spans="1:64" ht="18" hidden="1">
      <c r="A64" s="43"/>
      <c r="B64" s="43"/>
      <c r="C64" s="43"/>
      <c r="D64" s="44"/>
      <c r="E64" s="43"/>
      <c r="F64" s="38"/>
      <c r="G64" s="13"/>
      <c r="H64" s="13"/>
      <c r="I64" s="13"/>
      <c r="J64" s="13"/>
      <c r="P64" s="1"/>
      <c r="Q64" s="2"/>
      <c r="R64" s="2"/>
      <c r="S64" s="1"/>
      <c r="T64" s="1"/>
      <c r="U64" s="1"/>
      <c r="V64" s="1"/>
      <c r="W64" s="1"/>
      <c r="X64" s="1"/>
      <c r="Y64" s="1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1"/>
      <c r="BF64" s="1"/>
      <c r="BG64" s="3"/>
      <c r="BH64" s="3"/>
      <c r="BI64" s="1"/>
      <c r="BJ64" s="1"/>
      <c r="BK64" s="3"/>
      <c r="BL64" s="3"/>
    </row>
    <row r="65" spans="1:71" ht="18" hidden="1">
      <c r="A65" s="28"/>
      <c r="B65" s="28"/>
      <c r="C65" s="28"/>
      <c r="D65" s="29"/>
      <c r="E65" s="37"/>
      <c r="F65" s="38"/>
      <c r="G65" s="13"/>
      <c r="H65" s="13"/>
      <c r="I65" s="13"/>
      <c r="J65" s="13"/>
      <c r="P65" s="1"/>
      <c r="Q65" s="2"/>
      <c r="R65" s="2"/>
      <c r="S65" s="1"/>
      <c r="T65" s="1"/>
      <c r="U65" s="1"/>
      <c r="V65" s="1"/>
      <c r="W65" s="1"/>
      <c r="X65" s="1"/>
      <c r="Y65" s="1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1"/>
      <c r="BF65" s="1"/>
      <c r="BG65" s="3"/>
      <c r="BH65" s="3"/>
      <c r="BI65" s="1"/>
      <c r="BJ65" s="1"/>
      <c r="BK65" s="3"/>
      <c r="BL65" s="3"/>
    </row>
    <row r="66" spans="1:71" ht="18" hidden="1">
      <c r="A66" s="13"/>
      <c r="B66" s="13"/>
      <c r="C66" s="13"/>
      <c r="D66" s="13"/>
      <c r="E66" s="37"/>
      <c r="F66" s="38"/>
      <c r="G66" s="13"/>
      <c r="H66" s="13"/>
      <c r="I66" s="13"/>
      <c r="J66" s="13"/>
      <c r="P66" s="1"/>
      <c r="Q66" s="2"/>
      <c r="R66" s="2"/>
      <c r="S66" s="1"/>
      <c r="T66" s="1"/>
      <c r="U66" s="1"/>
      <c r="V66" s="1"/>
      <c r="W66" s="1"/>
      <c r="X66" s="1"/>
      <c r="Y66" s="1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1"/>
      <c r="BF66" s="1"/>
      <c r="BG66" s="3"/>
      <c r="BH66" s="3"/>
      <c r="BI66" s="1"/>
      <c r="BJ66" s="1"/>
      <c r="BK66" s="3"/>
      <c r="BL66" s="3"/>
    </row>
    <row r="67" spans="1:71" ht="18" hidden="1">
      <c r="A67" s="28" t="s">
        <v>65</v>
      </c>
      <c r="B67" s="28"/>
      <c r="C67" s="28"/>
      <c r="D67" s="29" t="s">
        <v>66</v>
      </c>
      <c r="E67" s="28"/>
      <c r="F67" s="30">
        <v>355</v>
      </c>
      <c r="G67" s="13"/>
      <c r="H67" s="13"/>
      <c r="I67" s="13"/>
      <c r="J67" s="13"/>
      <c r="P67" s="1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1"/>
      <c r="BF67" s="1"/>
      <c r="BG67" s="3"/>
      <c r="BH67" s="3"/>
      <c r="BI67" s="1"/>
      <c r="BJ67" s="1"/>
      <c r="BK67" s="3"/>
      <c r="BL67" s="3"/>
    </row>
    <row r="68" spans="1:71" hidden="1">
      <c r="A68">
        <v>1</v>
      </c>
      <c r="D68" s="13">
        <v>2</v>
      </c>
      <c r="E68" s="13">
        <v>3</v>
      </c>
      <c r="F68" s="13">
        <v>4</v>
      </c>
      <c r="G68" s="13">
        <v>5</v>
      </c>
      <c r="H68" s="13"/>
      <c r="I68" s="13"/>
      <c r="J68" s="13"/>
      <c r="P68" s="1"/>
      <c r="Q68" s="2"/>
      <c r="R68" s="2"/>
      <c r="S68" s="1"/>
      <c r="T68" s="1"/>
      <c r="U68" s="1"/>
      <c r="V68" s="1"/>
      <c r="W68" s="1"/>
      <c r="X68" s="1"/>
      <c r="Y68" s="1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1"/>
      <c r="BF68" s="1"/>
      <c r="BG68" s="3"/>
      <c r="BH68" s="3"/>
      <c r="BI68" s="1"/>
      <c r="BJ68" s="1"/>
      <c r="BK68" s="3"/>
      <c r="BL68" s="3"/>
      <c r="BQ68" t="s">
        <v>32</v>
      </c>
      <c r="BR68" t="s">
        <v>33</v>
      </c>
      <c r="BS68" t="s">
        <v>34</v>
      </c>
    </row>
    <row r="69" spans="1:71" ht="15" hidden="1">
      <c r="A69">
        <v>2</v>
      </c>
      <c r="D69" s="37" t="s">
        <v>64</v>
      </c>
      <c r="E69" s="40" t="s">
        <v>196</v>
      </c>
      <c r="F69" s="43">
        <v>6750086</v>
      </c>
      <c r="G69" s="37" t="s">
        <v>198</v>
      </c>
      <c r="H69" s="13"/>
      <c r="I69" s="13"/>
      <c r="J69" s="13"/>
      <c r="P69" s="1"/>
      <c r="Q69" s="2"/>
      <c r="R69" s="2"/>
      <c r="S69" s="1"/>
      <c r="T69" s="1"/>
      <c r="U69" s="1"/>
      <c r="V69" s="1"/>
      <c r="W69" s="1"/>
      <c r="X69" s="1"/>
      <c r="Y69" s="1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1"/>
      <c r="BF69" s="1"/>
      <c r="BG69" s="3"/>
      <c r="BH69" s="3"/>
      <c r="BI69" s="1"/>
      <c r="BJ69" s="1"/>
      <c r="BK69" s="3"/>
      <c r="BL69" s="3"/>
      <c r="BR69" t="s">
        <v>53</v>
      </c>
      <c r="BS69" t="s">
        <v>54</v>
      </c>
    </row>
    <row r="70" spans="1:71" ht="15" hidden="1">
      <c r="A70">
        <v>3</v>
      </c>
      <c r="D70" s="41" t="s">
        <v>193</v>
      </c>
      <c r="E70" s="40" t="s">
        <v>194</v>
      </c>
      <c r="F70" s="43">
        <v>6704518</v>
      </c>
      <c r="G70" s="37" t="s">
        <v>199</v>
      </c>
      <c r="H70" s="13"/>
      <c r="I70" s="13"/>
      <c r="J70" s="13"/>
      <c r="P70" s="1"/>
      <c r="Q70" s="2"/>
      <c r="R70" s="2"/>
      <c r="S70" s="1"/>
      <c r="T70" s="1"/>
      <c r="U70" s="1"/>
      <c r="V70" s="1"/>
      <c r="W70" s="1"/>
      <c r="X70" s="1"/>
      <c r="Y70" s="1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1"/>
      <c r="BF70" s="1"/>
      <c r="BG70" s="3"/>
      <c r="BH70" s="3"/>
      <c r="BI70" s="1"/>
      <c r="BJ70" s="1"/>
      <c r="BK70" s="3"/>
      <c r="BL70" s="3"/>
      <c r="BQ70">
        <v>2</v>
      </c>
      <c r="BR70">
        <v>2.2400000000000002</v>
      </c>
      <c r="BS70">
        <v>7</v>
      </c>
    </row>
    <row r="71" spans="1:71" ht="15" hidden="1">
      <c r="A71">
        <v>4</v>
      </c>
      <c r="D71" s="41" t="s">
        <v>193</v>
      </c>
      <c r="E71" s="40" t="s">
        <v>195</v>
      </c>
      <c r="F71" s="43">
        <v>6704519</v>
      </c>
      <c r="G71" s="37" t="s">
        <v>200</v>
      </c>
      <c r="H71" s="13"/>
      <c r="I71" s="13"/>
      <c r="J71" s="13"/>
      <c r="P71" s="1"/>
      <c r="Q71" s="2"/>
      <c r="R71" s="2"/>
      <c r="S71" s="1"/>
      <c r="T71" s="1"/>
      <c r="U71" s="1"/>
      <c r="V71" s="1"/>
      <c r="W71" s="1"/>
      <c r="X71" s="1"/>
      <c r="Y71" s="1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1"/>
      <c r="BF71" s="1"/>
      <c r="BG71" s="3"/>
      <c r="BH71" s="3"/>
      <c r="BI71" s="1"/>
      <c r="BJ71" s="1"/>
      <c r="BK71" s="3"/>
      <c r="BL71" s="3"/>
      <c r="BQ71">
        <v>3</v>
      </c>
      <c r="BR71">
        <v>2.9866666666666664</v>
      </c>
      <c r="BS71">
        <v>9.3333333333333339</v>
      </c>
    </row>
    <row r="72" spans="1:71" ht="15" hidden="1">
      <c r="A72">
        <v>5</v>
      </c>
      <c r="D72" s="41" t="s">
        <v>193</v>
      </c>
      <c r="E72" s="40" t="s">
        <v>197</v>
      </c>
      <c r="F72" s="43">
        <v>6704520</v>
      </c>
      <c r="G72" s="37" t="s">
        <v>201</v>
      </c>
      <c r="I72" s="13"/>
      <c r="J72" s="13"/>
      <c r="P72" s="1"/>
      <c r="Q72" s="2"/>
      <c r="R72" s="2"/>
      <c r="S72" s="1"/>
      <c r="T72" s="1"/>
      <c r="U72" s="1"/>
      <c r="V72" s="1"/>
      <c r="W72" s="1"/>
      <c r="X72" s="1"/>
      <c r="Y72" s="1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1"/>
      <c r="BF72" s="1"/>
      <c r="BG72" s="3"/>
      <c r="BH72" s="3"/>
      <c r="BI72" s="1"/>
      <c r="BJ72" s="1"/>
      <c r="BK72" s="3"/>
      <c r="BL72" s="3"/>
      <c r="BQ72">
        <v>5</v>
      </c>
      <c r="BR72">
        <v>2.6880000000000002</v>
      </c>
      <c r="BS72">
        <v>8.4</v>
      </c>
    </row>
    <row r="73" spans="1:71" ht="15" hidden="1">
      <c r="A73">
        <v>6</v>
      </c>
      <c r="D73" s="37" t="s">
        <v>71</v>
      </c>
      <c r="E73" s="40" t="s">
        <v>67</v>
      </c>
      <c r="F73" s="43">
        <v>6750078</v>
      </c>
      <c r="G73" s="42" t="s">
        <v>75</v>
      </c>
      <c r="H73" s="13"/>
      <c r="I73" s="13"/>
      <c r="J73" s="13"/>
      <c r="P73" s="1"/>
      <c r="Q73" s="2"/>
      <c r="R73" s="2"/>
      <c r="S73" s="1"/>
      <c r="T73" s="1"/>
      <c r="U73" s="1"/>
      <c r="V73" s="1"/>
      <c r="W73" s="1"/>
      <c r="X73" s="1"/>
      <c r="Y73" s="1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1"/>
      <c r="BF73" s="1"/>
      <c r="BG73" s="3"/>
      <c r="BH73" s="3"/>
      <c r="BI73" s="1"/>
      <c r="BJ73" s="1"/>
      <c r="BK73" s="3"/>
      <c r="BL73" s="3"/>
    </row>
    <row r="74" spans="1:71" ht="15" hidden="1">
      <c r="A74">
        <v>7</v>
      </c>
      <c r="D74" s="37" t="s">
        <v>72</v>
      </c>
      <c r="E74" s="40" t="s">
        <v>68</v>
      </c>
      <c r="F74" s="43">
        <v>6750079</v>
      </c>
      <c r="G74" s="42" t="s">
        <v>75</v>
      </c>
      <c r="H74" s="13"/>
      <c r="I74" s="13"/>
      <c r="J74" s="13"/>
      <c r="P74" s="1"/>
      <c r="Q74" s="2"/>
      <c r="R74" s="2"/>
      <c r="S74" s="1"/>
      <c r="T74" s="1"/>
      <c r="U74" s="1"/>
      <c r="V74" s="1"/>
      <c r="W74" s="1"/>
      <c r="X74" s="1"/>
      <c r="Y74" s="1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1"/>
      <c r="BF74" s="1"/>
      <c r="BG74" s="3"/>
      <c r="BH74" s="3"/>
      <c r="BI74" s="1"/>
      <c r="BJ74" s="1"/>
      <c r="BK74" s="3"/>
      <c r="BL74" s="3"/>
    </row>
    <row r="75" spans="1:71" ht="15" hidden="1">
      <c r="A75">
        <v>8</v>
      </c>
      <c r="D75" s="37" t="s">
        <v>73</v>
      </c>
      <c r="E75" s="40" t="s">
        <v>69</v>
      </c>
      <c r="F75" s="43">
        <v>6750080</v>
      </c>
      <c r="G75" s="42" t="s">
        <v>75</v>
      </c>
      <c r="H75" s="13"/>
      <c r="I75" s="13"/>
      <c r="J75" s="13"/>
      <c r="P75" s="1"/>
      <c r="Q75" s="2"/>
      <c r="R75" s="2"/>
      <c r="S75" s="1"/>
      <c r="T75" s="1"/>
      <c r="U75" s="1"/>
      <c r="V75" s="1"/>
      <c r="W75" s="1"/>
      <c r="X75" s="1"/>
      <c r="Y75" s="1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1"/>
      <c r="BF75" s="1"/>
      <c r="BG75" s="3"/>
      <c r="BH75" s="3"/>
      <c r="BI75" s="1"/>
      <c r="BJ75" s="1"/>
      <c r="BK75" s="3"/>
      <c r="BL75" s="3"/>
      <c r="BQ75">
        <v>2</v>
      </c>
      <c r="BR75">
        <v>2.96</v>
      </c>
      <c r="BS75">
        <v>8</v>
      </c>
    </row>
    <row r="76" spans="1:71" ht="15" hidden="1">
      <c r="A76">
        <v>9</v>
      </c>
      <c r="D76" s="37" t="s">
        <v>74</v>
      </c>
      <c r="E76" s="40" t="s">
        <v>70</v>
      </c>
      <c r="F76" s="37"/>
      <c r="G76" s="42" t="s">
        <v>76</v>
      </c>
      <c r="H76" s="13"/>
      <c r="I76" s="13"/>
      <c r="J76" s="13"/>
      <c r="P76" s="1"/>
      <c r="Q76" s="2"/>
      <c r="R76" s="2"/>
      <c r="S76" s="1"/>
      <c r="T76" s="1"/>
      <c r="U76" s="1"/>
      <c r="V76" s="1"/>
      <c r="W76" s="1"/>
      <c r="X76" s="1"/>
      <c r="Y76" s="1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1"/>
      <c r="BF76" s="1"/>
      <c r="BG76" s="3"/>
      <c r="BH76" s="3"/>
      <c r="BI76" s="1"/>
      <c r="BJ76" s="1"/>
      <c r="BK76" s="3"/>
      <c r="BL76" s="3"/>
      <c r="BQ76">
        <v>4</v>
      </c>
      <c r="BR76">
        <v>2.96</v>
      </c>
      <c r="BS76">
        <v>8</v>
      </c>
    </row>
    <row r="77" spans="1:71" ht="18" hidden="1">
      <c r="A77">
        <v>10</v>
      </c>
      <c r="D77" s="37"/>
      <c r="E77" s="40"/>
      <c r="F77" s="37"/>
      <c r="G77" s="38"/>
      <c r="H77" s="13"/>
      <c r="I77" s="13"/>
      <c r="J77" s="13"/>
      <c r="P77" s="1"/>
      <c r="Q77" s="2"/>
      <c r="R77" s="2"/>
      <c r="S77" s="1"/>
      <c r="T77" s="1"/>
      <c r="U77" s="1"/>
      <c r="V77" s="1"/>
      <c r="W77" s="1"/>
      <c r="X77" s="1"/>
      <c r="Y77" s="1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1"/>
      <c r="BF77" s="1"/>
      <c r="BG77" s="3"/>
      <c r="BH77" s="3"/>
      <c r="BI77" s="1"/>
      <c r="BJ77" s="1"/>
      <c r="BK77" s="3"/>
      <c r="BL77" s="3"/>
      <c r="BQ77">
        <v>6</v>
      </c>
      <c r="BR77">
        <v>2.96</v>
      </c>
      <c r="BS77">
        <v>8</v>
      </c>
    </row>
    <row r="78" spans="1:71" ht="15.75" hidden="1">
      <c r="A78">
        <v>11</v>
      </c>
      <c r="D78" s="46" t="s">
        <v>83</v>
      </c>
      <c r="P78" s="1"/>
      <c r="Q78" s="2"/>
      <c r="R78" s="2"/>
      <c r="S78" s="1"/>
      <c r="T78" s="1"/>
      <c r="U78" s="1"/>
      <c r="V78" s="1"/>
      <c r="W78" s="1"/>
      <c r="X78" s="1"/>
      <c r="Y78" s="1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1"/>
      <c r="BF78" s="1"/>
      <c r="BG78" s="3"/>
      <c r="BH78" s="3"/>
      <c r="BI78" s="1"/>
      <c r="BJ78" s="1"/>
      <c r="BK78" s="3"/>
      <c r="BL78" s="3"/>
    </row>
    <row r="79" spans="1:71" ht="15.75" hidden="1">
      <c r="A79">
        <v>12</v>
      </c>
      <c r="D79" s="46" t="s">
        <v>84</v>
      </c>
      <c r="P79" s="1"/>
      <c r="Q79" s="2"/>
      <c r="R79" s="2"/>
      <c r="S79" s="1"/>
      <c r="T79" s="1"/>
      <c r="U79" s="1"/>
      <c r="V79" s="1"/>
      <c r="W79" s="1"/>
      <c r="X79" s="1"/>
      <c r="Y79" s="1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1"/>
      <c r="BF79" s="1"/>
      <c r="BG79" s="3"/>
      <c r="BH79" s="3"/>
      <c r="BI79" s="1"/>
      <c r="BJ79" s="1"/>
      <c r="BK79" s="3"/>
      <c r="BL79" s="3"/>
    </row>
    <row r="80" spans="1:71" hidden="1">
      <c r="P80" s="1"/>
      <c r="Q80" s="2"/>
      <c r="R80" s="2"/>
      <c r="S80" s="1"/>
      <c r="T80" s="1"/>
      <c r="U80" s="1"/>
      <c r="V80" s="1"/>
      <c r="W80" s="1"/>
      <c r="X80" s="1"/>
      <c r="Y80" s="1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1"/>
      <c r="BF80" s="1"/>
      <c r="BG80" s="3"/>
      <c r="BH80" s="3"/>
      <c r="BI80" s="1"/>
      <c r="BJ80" s="1"/>
      <c r="BK80" s="3"/>
      <c r="BL80" s="3"/>
      <c r="BQ80">
        <v>4</v>
      </c>
      <c r="BR80">
        <v>2.35</v>
      </c>
      <c r="BS80">
        <v>5</v>
      </c>
    </row>
    <row r="81" spans="1:162" hidden="1">
      <c r="G81" t="s">
        <v>110</v>
      </c>
      <c r="P81" s="1"/>
      <c r="Q81" s="2"/>
      <c r="R81" s="2"/>
      <c r="S81" s="1"/>
      <c r="T81" s="1"/>
      <c r="U81" s="1"/>
      <c r="V81" s="1"/>
      <c r="W81" s="1"/>
      <c r="X81" s="1"/>
      <c r="Y81" s="1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1"/>
      <c r="BF81" s="1"/>
      <c r="BG81" s="3"/>
      <c r="BH81" s="3"/>
      <c r="BI81" s="1"/>
      <c r="BJ81" s="1"/>
      <c r="BK81" s="3"/>
      <c r="BL81" s="3"/>
      <c r="BQ81">
        <v>6</v>
      </c>
      <c r="BR81">
        <v>3.1333333333333333</v>
      </c>
      <c r="BS81">
        <v>6.666666666666667</v>
      </c>
    </row>
    <row r="82" spans="1:162" hidden="1">
      <c r="P82" s="1"/>
      <c r="Q82" s="2"/>
      <c r="R82" s="2"/>
      <c r="S82" s="1"/>
      <c r="T82" s="1"/>
      <c r="U82" s="1"/>
      <c r="V82" s="1"/>
      <c r="W82" s="1"/>
      <c r="X82" s="1"/>
      <c r="Y82" s="1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1"/>
      <c r="BF82" s="1"/>
      <c r="BG82" s="3"/>
      <c r="BH82" s="3"/>
      <c r="BI82" s="1"/>
      <c r="BJ82" s="1"/>
      <c r="BK82" s="3"/>
      <c r="BL82" s="3"/>
      <c r="BQ82">
        <v>9</v>
      </c>
      <c r="BR82">
        <v>3.1333333333333333</v>
      </c>
      <c r="BS82">
        <v>6.666666666666667</v>
      </c>
    </row>
    <row r="83" spans="1:162" hidden="1">
      <c r="P83" s="1"/>
      <c r="Q83" s="2"/>
      <c r="R83" s="2"/>
      <c r="S83" s="1"/>
      <c r="T83" s="1"/>
      <c r="U83" s="1"/>
      <c r="V83" s="1"/>
      <c r="W83" s="1"/>
      <c r="X83" s="1"/>
      <c r="Y83" s="1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1"/>
      <c r="BF83" s="1"/>
      <c r="BG83" s="3"/>
      <c r="BH83" s="3"/>
      <c r="BI83" s="1"/>
      <c r="BJ83" s="1"/>
      <c r="BK83" s="3"/>
      <c r="BL83" s="3"/>
    </row>
    <row r="84" spans="1:162" hidden="1">
      <c r="F84">
        <f>+F90*1.01</f>
        <v>18685</v>
      </c>
      <c r="P84" s="1"/>
      <c r="Q84" s="2"/>
      <c r="R84" s="2"/>
      <c r="S84" s="1"/>
      <c r="T84" s="1"/>
      <c r="U84" s="1"/>
      <c r="V84" s="1"/>
      <c r="W84" s="1"/>
      <c r="X84" s="1"/>
      <c r="Y84" s="1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1"/>
      <c r="BF84" s="1"/>
      <c r="BG84" s="3"/>
      <c r="BH84" s="3"/>
      <c r="BI84" s="1"/>
      <c r="BJ84" s="1"/>
      <c r="BK84" s="3"/>
      <c r="BL84" s="3"/>
    </row>
    <row r="85" spans="1:162" hidden="1">
      <c r="H85" t="s">
        <v>88</v>
      </c>
      <c r="I85" t="s">
        <v>169</v>
      </c>
      <c r="J85" t="s">
        <v>168</v>
      </c>
      <c r="K85" s="80" t="s">
        <v>167</v>
      </c>
      <c r="L85" t="s">
        <v>166</v>
      </c>
      <c r="N85" t="s">
        <v>88</v>
      </c>
      <c r="P85" t="s">
        <v>88</v>
      </c>
      <c r="Q85" s="2"/>
      <c r="R85" s="2"/>
      <c r="S85" s="1"/>
      <c r="T85" t="s">
        <v>88</v>
      </c>
      <c r="U85" t="s">
        <v>88</v>
      </c>
      <c r="Z85" s="2"/>
      <c r="AA85" t="s">
        <v>88</v>
      </c>
      <c r="AB85" t="s">
        <v>88</v>
      </c>
      <c r="AC85" t="s">
        <v>88</v>
      </c>
      <c r="AD85" t="s">
        <v>88</v>
      </c>
      <c r="AE85" t="s">
        <v>88</v>
      </c>
      <c r="BD85" t="s">
        <v>88</v>
      </c>
      <c r="BE85" s="1"/>
      <c r="BF85" s="1"/>
      <c r="BG85" s="3"/>
      <c r="BH85" s="3"/>
      <c r="BI85" t="s">
        <v>88</v>
      </c>
      <c r="BJ85" t="s">
        <v>88</v>
      </c>
      <c r="BK85" s="3"/>
      <c r="BL85" s="3"/>
    </row>
    <row r="86" spans="1:162" ht="13.5" hidden="1" thickBot="1">
      <c r="E86" s="24">
        <v>2</v>
      </c>
      <c r="F86" s="24">
        <v>3</v>
      </c>
      <c r="G86" s="24">
        <v>4</v>
      </c>
      <c r="H86" s="24">
        <v>5</v>
      </c>
      <c r="I86" s="24">
        <v>6</v>
      </c>
      <c r="J86" s="24">
        <v>7</v>
      </c>
      <c r="K86" s="81">
        <v>8</v>
      </c>
      <c r="L86" s="24">
        <v>9</v>
      </c>
      <c r="M86" s="24">
        <v>10</v>
      </c>
      <c r="N86" s="24">
        <v>11</v>
      </c>
      <c r="O86" s="24">
        <v>12</v>
      </c>
      <c r="P86" s="3">
        <v>13</v>
      </c>
      <c r="Q86" s="3">
        <v>14</v>
      </c>
      <c r="R86" s="3">
        <v>15</v>
      </c>
      <c r="S86" s="3">
        <v>16</v>
      </c>
      <c r="T86" s="3">
        <v>17</v>
      </c>
      <c r="U86" s="3">
        <v>18</v>
      </c>
      <c r="V86" s="3">
        <v>19</v>
      </c>
      <c r="W86" s="3">
        <v>20</v>
      </c>
      <c r="X86" s="3">
        <v>21</v>
      </c>
      <c r="Y86" s="3">
        <v>22</v>
      </c>
      <c r="Z86" s="3">
        <v>23</v>
      </c>
      <c r="AA86" s="3">
        <v>24</v>
      </c>
      <c r="AB86" s="3">
        <v>25</v>
      </c>
      <c r="AC86" s="3">
        <v>26</v>
      </c>
      <c r="AD86" s="3">
        <v>27</v>
      </c>
      <c r="AE86" s="3">
        <v>28</v>
      </c>
      <c r="AF86" s="3">
        <f>+AE86+1</f>
        <v>29</v>
      </c>
      <c r="AG86" s="3">
        <f t="shared" ref="AG86:CQ86" si="0">+AF86+1</f>
        <v>30</v>
      </c>
      <c r="AH86" s="3">
        <f t="shared" si="0"/>
        <v>31</v>
      </c>
      <c r="AI86" s="3">
        <f t="shared" si="0"/>
        <v>32</v>
      </c>
      <c r="AJ86" s="3">
        <f t="shared" si="0"/>
        <v>33</v>
      </c>
      <c r="AK86" s="3">
        <f t="shared" si="0"/>
        <v>34</v>
      </c>
      <c r="AL86" s="3">
        <f t="shared" si="0"/>
        <v>35</v>
      </c>
      <c r="AM86" s="3">
        <f t="shared" si="0"/>
        <v>36</v>
      </c>
      <c r="AN86" s="3">
        <f t="shared" si="0"/>
        <v>37</v>
      </c>
      <c r="AO86" s="3">
        <f t="shared" si="0"/>
        <v>38</v>
      </c>
      <c r="AP86" s="3">
        <f t="shared" si="0"/>
        <v>39</v>
      </c>
      <c r="AQ86" s="3">
        <f t="shared" si="0"/>
        <v>40</v>
      </c>
      <c r="AR86" s="3">
        <f t="shared" si="0"/>
        <v>41</v>
      </c>
      <c r="AS86" s="3">
        <f t="shared" si="0"/>
        <v>42</v>
      </c>
      <c r="AT86" s="3">
        <f t="shared" si="0"/>
        <v>43</v>
      </c>
      <c r="AU86" s="3">
        <f t="shared" si="0"/>
        <v>44</v>
      </c>
      <c r="AV86" s="3">
        <f t="shared" si="0"/>
        <v>45</v>
      </c>
      <c r="AW86" s="3">
        <f t="shared" si="0"/>
        <v>46</v>
      </c>
      <c r="AX86" s="3">
        <f t="shared" si="0"/>
        <v>47</v>
      </c>
      <c r="AY86" s="3">
        <f t="shared" si="0"/>
        <v>48</v>
      </c>
      <c r="AZ86" s="3">
        <f t="shared" si="0"/>
        <v>49</v>
      </c>
      <c r="BA86" s="3">
        <f t="shared" si="0"/>
        <v>50</v>
      </c>
      <c r="BB86" s="3">
        <f t="shared" si="0"/>
        <v>51</v>
      </c>
      <c r="BC86" s="3">
        <f t="shared" si="0"/>
        <v>52</v>
      </c>
      <c r="BD86" s="3">
        <f t="shared" si="0"/>
        <v>53</v>
      </c>
      <c r="BE86" s="3">
        <f t="shared" si="0"/>
        <v>54</v>
      </c>
      <c r="BF86" s="3">
        <f t="shared" si="0"/>
        <v>55</v>
      </c>
      <c r="BG86" s="3">
        <f t="shared" si="0"/>
        <v>56</v>
      </c>
      <c r="BH86" s="3">
        <f t="shared" si="0"/>
        <v>57</v>
      </c>
      <c r="BI86" s="3">
        <f t="shared" si="0"/>
        <v>58</v>
      </c>
      <c r="BJ86" s="3">
        <f t="shared" si="0"/>
        <v>59</v>
      </c>
      <c r="BK86" s="3">
        <f t="shared" si="0"/>
        <v>60</v>
      </c>
      <c r="BL86" s="3">
        <f t="shared" si="0"/>
        <v>61</v>
      </c>
      <c r="BM86" s="3">
        <f t="shared" si="0"/>
        <v>62</v>
      </c>
      <c r="BN86" s="3">
        <f t="shared" si="0"/>
        <v>63</v>
      </c>
      <c r="BO86" s="3">
        <f t="shared" si="0"/>
        <v>64</v>
      </c>
      <c r="BP86" s="3">
        <f t="shared" si="0"/>
        <v>65</v>
      </c>
      <c r="BQ86" s="3">
        <f t="shared" si="0"/>
        <v>66</v>
      </c>
      <c r="BR86" s="3">
        <f t="shared" si="0"/>
        <v>67</v>
      </c>
      <c r="BS86" s="3">
        <f t="shared" si="0"/>
        <v>68</v>
      </c>
      <c r="BT86" s="3">
        <f t="shared" si="0"/>
        <v>69</v>
      </c>
      <c r="BU86" s="3">
        <f t="shared" si="0"/>
        <v>70</v>
      </c>
      <c r="BV86" s="3">
        <f t="shared" si="0"/>
        <v>71</v>
      </c>
      <c r="BW86" s="3">
        <f t="shared" si="0"/>
        <v>72</v>
      </c>
      <c r="BX86" s="3">
        <f t="shared" si="0"/>
        <v>73</v>
      </c>
      <c r="BY86" s="3">
        <f t="shared" si="0"/>
        <v>74</v>
      </c>
      <c r="BZ86" s="3">
        <f t="shared" si="0"/>
        <v>75</v>
      </c>
      <c r="CA86" s="3">
        <f t="shared" si="0"/>
        <v>76</v>
      </c>
      <c r="CB86" s="3">
        <f t="shared" si="0"/>
        <v>77</v>
      </c>
      <c r="CC86" s="3">
        <f t="shared" si="0"/>
        <v>78</v>
      </c>
      <c r="CD86" s="3">
        <f t="shared" si="0"/>
        <v>79</v>
      </c>
      <c r="CE86" s="3">
        <f t="shared" si="0"/>
        <v>80</v>
      </c>
      <c r="CF86" s="3">
        <f t="shared" si="0"/>
        <v>81</v>
      </c>
      <c r="CG86" s="3">
        <f t="shared" si="0"/>
        <v>82</v>
      </c>
      <c r="CH86" s="3">
        <f t="shared" si="0"/>
        <v>83</v>
      </c>
      <c r="CI86" s="3">
        <f t="shared" si="0"/>
        <v>84</v>
      </c>
      <c r="CJ86" s="3">
        <f t="shared" si="0"/>
        <v>85</v>
      </c>
      <c r="CK86" s="3">
        <f t="shared" si="0"/>
        <v>86</v>
      </c>
      <c r="CL86" s="3">
        <f t="shared" si="0"/>
        <v>87</v>
      </c>
      <c r="CM86" s="3">
        <f t="shared" si="0"/>
        <v>88</v>
      </c>
      <c r="CN86" s="3">
        <f t="shared" si="0"/>
        <v>89</v>
      </c>
      <c r="CO86" s="3">
        <f t="shared" si="0"/>
        <v>90</v>
      </c>
      <c r="CP86" s="3">
        <f t="shared" si="0"/>
        <v>91</v>
      </c>
      <c r="CQ86" s="3">
        <f t="shared" si="0"/>
        <v>92</v>
      </c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</row>
    <row r="87" spans="1:162" s="5" customFormat="1" ht="13.5" hidden="1" thickBot="1">
      <c r="E87" s="5" t="s">
        <v>24</v>
      </c>
      <c r="F87" s="5" t="s">
        <v>25</v>
      </c>
      <c r="I87" s="5" t="s">
        <v>24</v>
      </c>
      <c r="J87" s="5" t="s">
        <v>24</v>
      </c>
      <c r="K87" s="82" t="s">
        <v>24</v>
      </c>
      <c r="L87" s="5" t="s">
        <v>24</v>
      </c>
      <c r="P87" s="7"/>
      <c r="Q87" s="7"/>
      <c r="R87" s="7"/>
      <c r="S87" s="7"/>
      <c r="T87" s="7" t="s">
        <v>146</v>
      </c>
      <c r="U87" s="7"/>
      <c r="V87" s="5" t="s">
        <v>38</v>
      </c>
      <c r="W87" s="5" t="s">
        <v>39</v>
      </c>
      <c r="X87" s="5" t="s">
        <v>40</v>
      </c>
      <c r="Y87" s="5" t="s">
        <v>41</v>
      </c>
      <c r="Z87" s="101" t="s">
        <v>154</v>
      </c>
      <c r="AA87" s="102"/>
      <c r="AB87" s="102"/>
      <c r="AC87" s="102"/>
      <c r="AD87" s="102"/>
      <c r="AE87" s="103"/>
      <c r="AF87" s="92" t="s">
        <v>155</v>
      </c>
      <c r="AG87" s="93"/>
      <c r="AH87" s="93"/>
      <c r="AI87" s="93"/>
      <c r="AJ87" s="93"/>
      <c r="AK87" s="94"/>
      <c r="AL87" s="101" t="s">
        <v>156</v>
      </c>
      <c r="AM87" s="102"/>
      <c r="AN87" s="102"/>
      <c r="AO87" s="102"/>
      <c r="AP87" s="102"/>
      <c r="AQ87" s="103"/>
      <c r="AR87" s="101" t="s">
        <v>170</v>
      </c>
      <c r="AS87" s="102"/>
      <c r="AT87" s="102"/>
      <c r="AU87" s="102"/>
      <c r="AV87" s="102"/>
      <c r="AW87" s="103"/>
      <c r="AX87" s="101" t="s">
        <v>171</v>
      </c>
      <c r="AY87" s="102"/>
      <c r="AZ87" s="102"/>
      <c r="BA87" s="102"/>
      <c r="BB87" s="102"/>
      <c r="BC87" s="103"/>
      <c r="BD87" s="7"/>
      <c r="BE87" s="7" t="s">
        <v>26</v>
      </c>
      <c r="BF87" s="7"/>
      <c r="BG87" s="7" t="s">
        <v>27</v>
      </c>
      <c r="BH87" s="7"/>
      <c r="BI87" s="7" t="s">
        <v>28</v>
      </c>
      <c r="BJ87" s="7"/>
      <c r="BK87" s="7" t="s">
        <v>27</v>
      </c>
      <c r="BL87" s="7"/>
      <c r="BN87" s="5" t="s">
        <v>29</v>
      </c>
      <c r="BO87" s="5" t="s">
        <v>30</v>
      </c>
      <c r="BP87" s="5" t="s">
        <v>31</v>
      </c>
      <c r="BQ87" s="5" t="s">
        <v>32</v>
      </c>
      <c r="BR87" s="5" t="s">
        <v>33</v>
      </c>
      <c r="BS87" s="5" t="s">
        <v>34</v>
      </c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</row>
    <row r="88" spans="1:162" s="5" customFormat="1" hidden="1">
      <c r="D88" s="5" t="s">
        <v>1</v>
      </c>
      <c r="E88" s="5" t="s">
        <v>35</v>
      </c>
      <c r="G88" s="5" t="s">
        <v>36</v>
      </c>
      <c r="H88" s="5" t="s">
        <v>37</v>
      </c>
      <c r="I88" s="5" t="s">
        <v>38</v>
      </c>
      <c r="J88" s="5" t="s">
        <v>39</v>
      </c>
      <c r="K88" s="82" t="s">
        <v>40</v>
      </c>
      <c r="L88" s="5" t="s">
        <v>41</v>
      </c>
      <c r="M88" s="5" t="s">
        <v>42</v>
      </c>
      <c r="N88" s="5" t="s">
        <v>42</v>
      </c>
      <c r="O88" s="5" t="s">
        <v>42</v>
      </c>
      <c r="P88" s="7" t="s">
        <v>43</v>
      </c>
      <c r="Q88" s="7" t="s">
        <v>44</v>
      </c>
      <c r="R88" s="7" t="s">
        <v>162</v>
      </c>
      <c r="S88" s="7" t="s">
        <v>45</v>
      </c>
      <c r="T88" s="7" t="s">
        <v>163</v>
      </c>
      <c r="U88" s="7" t="s">
        <v>46</v>
      </c>
      <c r="V88" s="7" t="s">
        <v>47</v>
      </c>
      <c r="W88" s="7" t="s">
        <v>48</v>
      </c>
      <c r="X88" s="7" t="s">
        <v>49</v>
      </c>
      <c r="Y88" s="7" t="s">
        <v>50</v>
      </c>
      <c r="Z88" s="7" t="s">
        <v>148</v>
      </c>
      <c r="AA88" s="7" t="s">
        <v>149</v>
      </c>
      <c r="AB88" s="7" t="s">
        <v>150</v>
      </c>
      <c r="AC88" s="7" t="s">
        <v>151</v>
      </c>
      <c r="AD88" s="7" t="s">
        <v>152</v>
      </c>
      <c r="AE88" s="7" t="s">
        <v>153</v>
      </c>
      <c r="AF88" s="7" t="s">
        <v>148</v>
      </c>
      <c r="AG88" s="7" t="s">
        <v>149</v>
      </c>
      <c r="AH88" s="7" t="s">
        <v>150</v>
      </c>
      <c r="AI88" s="7" t="s">
        <v>151</v>
      </c>
      <c r="AJ88" s="7" t="s">
        <v>152</v>
      </c>
      <c r="AK88" s="7" t="s">
        <v>153</v>
      </c>
      <c r="AL88" s="7" t="s">
        <v>148</v>
      </c>
      <c r="AM88" s="7" t="s">
        <v>149</v>
      </c>
      <c r="AN88" s="7" t="s">
        <v>150</v>
      </c>
      <c r="AO88" s="7" t="s">
        <v>151</v>
      </c>
      <c r="AP88" s="7" t="s">
        <v>152</v>
      </c>
      <c r="AQ88" s="7" t="s">
        <v>153</v>
      </c>
      <c r="AR88" s="7" t="s">
        <v>148</v>
      </c>
      <c r="AS88" s="7" t="s">
        <v>149</v>
      </c>
      <c r="AT88" s="7" t="s">
        <v>150</v>
      </c>
      <c r="AU88" s="7" t="s">
        <v>151</v>
      </c>
      <c r="AV88" s="7" t="s">
        <v>152</v>
      </c>
      <c r="AW88" s="7" t="s">
        <v>153</v>
      </c>
      <c r="AX88" s="7" t="s">
        <v>148</v>
      </c>
      <c r="AY88" s="7" t="s">
        <v>149</v>
      </c>
      <c r="AZ88" s="7" t="s">
        <v>150</v>
      </c>
      <c r="BA88" s="7" t="s">
        <v>151</v>
      </c>
      <c r="BB88" s="7" t="s">
        <v>152</v>
      </c>
      <c r="BC88" s="7" t="s">
        <v>153</v>
      </c>
      <c r="BD88" s="7" t="s">
        <v>51</v>
      </c>
      <c r="BE88" s="7">
        <v>2</v>
      </c>
      <c r="BF88" s="7">
        <v>1</v>
      </c>
      <c r="BG88" s="7">
        <v>2</v>
      </c>
      <c r="BH88" s="7">
        <v>1</v>
      </c>
      <c r="BI88" s="7">
        <v>2</v>
      </c>
      <c r="BJ88" s="7">
        <v>1</v>
      </c>
      <c r="BK88" s="7">
        <v>2</v>
      </c>
      <c r="BL88" s="7">
        <v>1</v>
      </c>
      <c r="BM88" s="5" t="s">
        <v>52</v>
      </c>
      <c r="BR88" s="5" t="s">
        <v>53</v>
      </c>
      <c r="BS88" s="5" t="s">
        <v>54</v>
      </c>
      <c r="BU88" s="5" t="s">
        <v>98</v>
      </c>
      <c r="BW88" s="5" t="s">
        <v>97</v>
      </c>
      <c r="BY88" s="5" t="s">
        <v>113</v>
      </c>
      <c r="CA88" s="5" t="s">
        <v>114</v>
      </c>
      <c r="CC88" s="5" t="s">
        <v>115</v>
      </c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</row>
    <row r="89" spans="1:162" s="5" customFormat="1" ht="15" hidden="1">
      <c r="A89" s="47" t="s">
        <v>99</v>
      </c>
      <c r="B89" s="47"/>
      <c r="C89" s="47"/>
      <c r="D89" s="5">
        <v>1</v>
      </c>
      <c r="E89" s="12">
        <v>1313</v>
      </c>
      <c r="F89" s="12">
        <v>12400</v>
      </c>
      <c r="G89" s="12">
        <v>1115</v>
      </c>
      <c r="H89" s="12">
        <v>1075</v>
      </c>
      <c r="I89" s="12">
        <v>1186</v>
      </c>
      <c r="J89" s="12">
        <v>1044</v>
      </c>
      <c r="K89" s="83">
        <v>760</v>
      </c>
      <c r="L89" s="61">
        <v>454</v>
      </c>
      <c r="M89" s="9"/>
      <c r="N89" s="26"/>
      <c r="O89" s="26"/>
      <c r="P89" s="9" t="s">
        <v>55</v>
      </c>
      <c r="Q89" s="9">
        <v>16</v>
      </c>
      <c r="R89" s="26" t="s">
        <v>158</v>
      </c>
      <c r="S89" s="9">
        <v>50.5</v>
      </c>
      <c r="T89" s="5">
        <v>6724127</v>
      </c>
      <c r="U89" s="26" t="s">
        <v>56</v>
      </c>
      <c r="V89" s="9">
        <v>46.6</v>
      </c>
      <c r="W89" s="9">
        <v>44.8</v>
      </c>
      <c r="X89" s="9">
        <v>40.4</v>
      </c>
      <c r="Y89" s="9">
        <v>29.1</v>
      </c>
      <c r="Z89" s="9">
        <v>2.44</v>
      </c>
      <c r="AA89" s="9">
        <v>1.56</v>
      </c>
      <c r="AB89" s="26">
        <v>1.1599999999999999</v>
      </c>
      <c r="AC89" s="9">
        <v>0.89</v>
      </c>
      <c r="AD89" s="9">
        <v>0.71</v>
      </c>
      <c r="AE89" s="9">
        <v>0.54</v>
      </c>
      <c r="AF89" s="9">
        <v>2.12</v>
      </c>
      <c r="AG89" s="9">
        <v>1.4</v>
      </c>
      <c r="AH89" s="9">
        <v>0.96</v>
      </c>
      <c r="AI89" s="9">
        <v>0.74</v>
      </c>
      <c r="AJ89" s="9">
        <v>0.57999999999999996</v>
      </c>
      <c r="AK89" s="9">
        <v>0.45</v>
      </c>
      <c r="AL89" s="9">
        <v>1.95</v>
      </c>
      <c r="AM89" s="9">
        <v>1.28</v>
      </c>
      <c r="AN89" s="9">
        <v>0.91</v>
      </c>
      <c r="AO89" s="9">
        <v>0.7</v>
      </c>
      <c r="AP89" s="9">
        <v>0.53</v>
      </c>
      <c r="AQ89" s="78" t="s">
        <v>147</v>
      </c>
      <c r="AR89" s="7">
        <v>1.25</v>
      </c>
      <c r="AS89" s="7" t="s">
        <v>178</v>
      </c>
      <c r="AT89" s="78" t="s">
        <v>147</v>
      </c>
      <c r="AU89" s="78" t="s">
        <v>147</v>
      </c>
      <c r="AV89" s="78" t="s">
        <v>147</v>
      </c>
      <c r="AW89" s="78" t="s">
        <v>147</v>
      </c>
      <c r="AX89" s="9">
        <v>0.69</v>
      </c>
      <c r="AY89" s="78" t="s">
        <v>175</v>
      </c>
      <c r="AZ89" s="78" t="s">
        <v>147</v>
      </c>
      <c r="BA89" s="78" t="s">
        <v>147</v>
      </c>
      <c r="BB89" s="78" t="s">
        <v>147</v>
      </c>
      <c r="BC89" s="78" t="s">
        <v>147</v>
      </c>
      <c r="BD89" s="9"/>
      <c r="BE89" s="26"/>
      <c r="BF89" s="26"/>
      <c r="BG89" s="26"/>
      <c r="BH89" s="26"/>
      <c r="BI89" s="9"/>
      <c r="BJ89" s="9"/>
      <c r="BK89" s="9">
        <v>0.35</v>
      </c>
      <c r="BL89" s="9"/>
      <c r="BM89" s="24"/>
      <c r="BN89" s="12">
        <v>320</v>
      </c>
      <c r="BO89" s="12">
        <v>1</v>
      </c>
      <c r="BP89" s="12">
        <v>14</v>
      </c>
      <c r="BQ89" s="12">
        <v>2</v>
      </c>
      <c r="BR89" s="12">
        <v>4</v>
      </c>
      <c r="BS89" s="12">
        <v>8</v>
      </c>
      <c r="BT89" s="12"/>
      <c r="BU89" s="12" t="s">
        <v>116</v>
      </c>
      <c r="BV89" s="12">
        <v>660</v>
      </c>
      <c r="BW89" s="12" t="s">
        <v>120</v>
      </c>
      <c r="BX89" s="64">
        <v>6724118</v>
      </c>
      <c r="BY89" s="12" t="s">
        <v>124</v>
      </c>
      <c r="BZ89" s="64">
        <v>6724109</v>
      </c>
      <c r="CA89" s="27" t="s">
        <v>128</v>
      </c>
      <c r="CB89" s="65">
        <v>6724122</v>
      </c>
      <c r="CC89" s="27" t="s">
        <v>132</v>
      </c>
      <c r="CD89" s="65">
        <v>6724113</v>
      </c>
      <c r="CE89" s="43" t="s">
        <v>72</v>
      </c>
      <c r="CF89" s="43"/>
      <c r="CG89" s="44" t="s">
        <v>68</v>
      </c>
      <c r="CH89" s="44"/>
      <c r="CI89" s="12" t="s">
        <v>79</v>
      </c>
      <c r="CJ89" s="5" t="s">
        <v>80</v>
      </c>
      <c r="CK89" s="5" t="s">
        <v>81</v>
      </c>
      <c r="CL89" s="5" t="s">
        <v>82</v>
      </c>
      <c r="CM89" s="5" t="s">
        <v>87</v>
      </c>
      <c r="CN89" s="5">
        <v>6729995</v>
      </c>
      <c r="CO89" s="5" t="s">
        <v>136</v>
      </c>
      <c r="CP89" s="5">
        <v>6724097</v>
      </c>
      <c r="CQ89" s="5">
        <v>6720488</v>
      </c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</row>
    <row r="90" spans="1:162" s="5" customFormat="1" ht="15" hidden="1">
      <c r="A90" s="47" t="s">
        <v>100</v>
      </c>
      <c r="B90" s="47"/>
      <c r="C90" s="47"/>
      <c r="D90" s="5">
        <v>2</v>
      </c>
      <c r="E90" s="12">
        <v>2133</v>
      </c>
      <c r="F90" s="12">
        <v>18500</v>
      </c>
      <c r="G90" s="12">
        <v>1035</v>
      </c>
      <c r="H90" s="12">
        <v>990</v>
      </c>
      <c r="I90" s="12">
        <v>1949</v>
      </c>
      <c r="J90" s="12">
        <v>1573</v>
      </c>
      <c r="K90" s="83">
        <v>1078</v>
      </c>
      <c r="L90" s="12">
        <v>632</v>
      </c>
      <c r="M90" s="9"/>
      <c r="N90" s="26"/>
      <c r="O90" s="26"/>
      <c r="P90" s="9" t="s">
        <v>55</v>
      </c>
      <c r="Q90" s="9">
        <v>22</v>
      </c>
      <c r="R90" s="26" t="s">
        <v>159</v>
      </c>
      <c r="S90" s="9">
        <v>55.4</v>
      </c>
      <c r="T90" s="5">
        <v>6724128</v>
      </c>
      <c r="U90" s="26" t="s">
        <v>56</v>
      </c>
      <c r="V90" s="9">
        <v>52.9</v>
      </c>
      <c r="W90" s="9">
        <v>49</v>
      </c>
      <c r="X90" s="9">
        <v>43.6</v>
      </c>
      <c r="Y90" s="9">
        <v>34.1</v>
      </c>
      <c r="Z90" s="9">
        <v>2.4900000000000002</v>
      </c>
      <c r="AA90" s="9">
        <v>1.88</v>
      </c>
      <c r="AB90" s="26">
        <v>1.31</v>
      </c>
      <c r="AC90" s="9">
        <v>1.01</v>
      </c>
      <c r="AD90" s="9">
        <v>0.78</v>
      </c>
      <c r="AE90" s="9">
        <v>0.54</v>
      </c>
      <c r="AF90" s="9">
        <v>2.23</v>
      </c>
      <c r="AG90" s="9">
        <v>1.57</v>
      </c>
      <c r="AH90" s="9">
        <v>1.1200000000000001</v>
      </c>
      <c r="AI90" s="9">
        <v>0.84</v>
      </c>
      <c r="AJ90" s="9">
        <v>0.64</v>
      </c>
      <c r="AK90" s="9">
        <v>0.42</v>
      </c>
      <c r="AL90" s="9">
        <v>1.81</v>
      </c>
      <c r="AM90" s="9">
        <v>1.26</v>
      </c>
      <c r="AN90" s="9">
        <v>0.95</v>
      </c>
      <c r="AO90" s="9">
        <v>0.72</v>
      </c>
      <c r="AP90" s="9">
        <v>0.52</v>
      </c>
      <c r="AQ90" s="78" t="s">
        <v>147</v>
      </c>
      <c r="AR90" s="9">
        <v>1.1299999999999999</v>
      </c>
      <c r="AS90" s="78">
        <v>0.85</v>
      </c>
      <c r="AT90" s="78" t="s">
        <v>147</v>
      </c>
      <c r="AU90" s="78" t="s">
        <v>147</v>
      </c>
      <c r="AV90" s="78" t="s">
        <v>147</v>
      </c>
      <c r="AW90" s="78" t="s">
        <v>147</v>
      </c>
      <c r="AX90" s="78">
        <v>0.63</v>
      </c>
      <c r="AY90" s="78">
        <v>0.52</v>
      </c>
      <c r="AZ90" s="78" t="s">
        <v>147</v>
      </c>
      <c r="BA90" s="78" t="s">
        <v>147</v>
      </c>
      <c r="BB90" s="78" t="s">
        <v>147</v>
      </c>
      <c r="BC90" s="78" t="s">
        <v>147</v>
      </c>
      <c r="BD90" s="9"/>
      <c r="BE90" s="26"/>
      <c r="BF90" s="26"/>
      <c r="BG90" s="26"/>
      <c r="BH90" s="26"/>
      <c r="BI90" s="9"/>
      <c r="BJ90" s="9"/>
      <c r="BK90" s="9">
        <v>0.6</v>
      </c>
      <c r="BL90" s="9"/>
      <c r="BM90" s="24"/>
      <c r="BN90" s="12">
        <v>320</v>
      </c>
      <c r="BO90" s="12">
        <v>2</v>
      </c>
      <c r="BP90" s="12">
        <v>14</v>
      </c>
      <c r="BQ90" s="12">
        <v>3</v>
      </c>
      <c r="BR90" s="12">
        <f>BO90*BN90*BP90/BQ90/1000</f>
        <v>2.9866666666666664</v>
      </c>
      <c r="BS90" s="12">
        <f t="shared" ref="BS90:BS101" si="1">BO90*BP90/BQ90</f>
        <v>9.3333333333333339</v>
      </c>
      <c r="BT90" s="12"/>
      <c r="BU90" s="12" t="s">
        <v>117</v>
      </c>
      <c r="BV90" s="12">
        <v>590</v>
      </c>
      <c r="BW90" s="12" t="s">
        <v>121</v>
      </c>
      <c r="BX90" s="64">
        <v>6724119</v>
      </c>
      <c r="BY90" s="12" t="s">
        <v>125</v>
      </c>
      <c r="BZ90" s="64">
        <v>6724110</v>
      </c>
      <c r="CA90" s="27" t="s">
        <v>129</v>
      </c>
      <c r="CB90" s="65">
        <v>6724123</v>
      </c>
      <c r="CC90" s="27" t="s">
        <v>133</v>
      </c>
      <c r="CD90" s="65">
        <v>6724114</v>
      </c>
      <c r="CE90" s="43" t="s">
        <v>72</v>
      </c>
      <c r="CF90" s="43"/>
      <c r="CG90" s="44" t="s">
        <v>68</v>
      </c>
      <c r="CH90" s="44"/>
      <c r="CI90" s="12" t="s">
        <v>79</v>
      </c>
      <c r="CJ90" s="5" t="s">
        <v>80</v>
      </c>
      <c r="CK90" s="5" t="s">
        <v>81</v>
      </c>
      <c r="CL90" s="5" t="s">
        <v>82</v>
      </c>
      <c r="CM90" s="5" t="s">
        <v>87</v>
      </c>
      <c r="CN90" s="5">
        <v>6729995</v>
      </c>
      <c r="CO90" s="5" t="s">
        <v>137</v>
      </c>
      <c r="CP90" s="5">
        <v>6724098</v>
      </c>
      <c r="CQ90" s="5">
        <v>6720489</v>
      </c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</row>
    <row r="91" spans="1:162" s="5" customFormat="1" ht="15" hidden="1">
      <c r="A91" s="47" t="s">
        <v>101</v>
      </c>
      <c r="B91" s="47"/>
      <c r="C91" s="47"/>
      <c r="D91" s="5">
        <v>3</v>
      </c>
      <c r="E91" s="12">
        <v>4336</v>
      </c>
      <c r="F91" s="12">
        <v>39800</v>
      </c>
      <c r="G91" s="12">
        <v>965</v>
      </c>
      <c r="H91" s="12">
        <v>905</v>
      </c>
      <c r="I91" s="12">
        <v>3571</v>
      </c>
      <c r="J91" s="12">
        <v>2702</v>
      </c>
      <c r="K91" s="83">
        <v>1690</v>
      </c>
      <c r="L91" s="12">
        <v>1101</v>
      </c>
      <c r="M91" s="9"/>
      <c r="N91" s="26"/>
      <c r="O91" s="26"/>
      <c r="P91" s="9" t="s">
        <v>55</v>
      </c>
      <c r="Q91" s="9">
        <v>34</v>
      </c>
      <c r="R91" s="26" t="s">
        <v>160</v>
      </c>
      <c r="S91" s="9">
        <v>61.2</v>
      </c>
      <c r="T91" s="5">
        <v>6724129</v>
      </c>
      <c r="U91" s="26" t="s">
        <v>56</v>
      </c>
      <c r="V91" s="9">
        <v>56.9</v>
      </c>
      <c r="W91" s="9">
        <v>50.5</v>
      </c>
      <c r="X91" s="9">
        <v>43.5</v>
      </c>
      <c r="Y91" s="9">
        <v>35.200000000000003</v>
      </c>
      <c r="Z91" s="9">
        <v>3.28</v>
      </c>
      <c r="AA91" s="9">
        <v>2.4900000000000002</v>
      </c>
      <c r="AB91" s="26">
        <v>1.81</v>
      </c>
      <c r="AC91" s="9">
        <v>1.41</v>
      </c>
      <c r="AD91" s="9">
        <v>1.0900000000000001</v>
      </c>
      <c r="AE91" s="9">
        <v>0.78</v>
      </c>
      <c r="AF91" s="9">
        <v>2.65</v>
      </c>
      <c r="AG91" s="9">
        <v>1.97</v>
      </c>
      <c r="AH91" s="9">
        <v>1.41</v>
      </c>
      <c r="AI91" s="9">
        <v>1.0900000000000001</v>
      </c>
      <c r="AJ91" s="9">
        <v>0.8</v>
      </c>
      <c r="AK91" s="9">
        <v>0.57999999999999996</v>
      </c>
      <c r="AL91" s="9">
        <v>1.98</v>
      </c>
      <c r="AM91" s="9">
        <v>1.48</v>
      </c>
      <c r="AN91" s="9">
        <v>1.1399999999999999</v>
      </c>
      <c r="AO91" s="9">
        <v>0.88</v>
      </c>
      <c r="AP91" s="9">
        <v>0.67</v>
      </c>
      <c r="AQ91" s="9">
        <v>0.48</v>
      </c>
      <c r="AR91" s="9">
        <v>1.1599999999999999</v>
      </c>
      <c r="AS91" s="78" t="s">
        <v>185</v>
      </c>
      <c r="AT91" s="78" t="s">
        <v>147</v>
      </c>
      <c r="AU91" s="78" t="s">
        <v>147</v>
      </c>
      <c r="AV91" s="78" t="s">
        <v>147</v>
      </c>
      <c r="AW91" s="78" t="s">
        <v>147</v>
      </c>
      <c r="AX91" s="78">
        <v>0.72</v>
      </c>
      <c r="AY91" s="78" t="s">
        <v>184</v>
      </c>
      <c r="AZ91" s="78" t="s">
        <v>147</v>
      </c>
      <c r="BA91" s="78" t="s">
        <v>147</v>
      </c>
      <c r="BB91" s="78" t="s">
        <v>147</v>
      </c>
      <c r="BC91" s="78" t="s">
        <v>147</v>
      </c>
      <c r="BD91" s="9"/>
      <c r="BE91" s="26"/>
      <c r="BF91" s="26"/>
      <c r="BG91" s="26"/>
      <c r="BH91" s="26"/>
      <c r="BI91" s="9"/>
      <c r="BJ91" s="9"/>
      <c r="BK91" s="9">
        <v>1.2</v>
      </c>
      <c r="BL91" s="9"/>
      <c r="BM91" s="24"/>
      <c r="BN91" s="12">
        <v>320</v>
      </c>
      <c r="BO91" s="12">
        <v>3</v>
      </c>
      <c r="BP91" s="12">
        <v>14</v>
      </c>
      <c r="BQ91" s="12">
        <v>5</v>
      </c>
      <c r="BR91" s="12">
        <f>BO91*BN91*BP91/BQ91/1000</f>
        <v>2.6880000000000002</v>
      </c>
      <c r="BS91" s="12">
        <f t="shared" si="1"/>
        <v>8.4</v>
      </c>
      <c r="BT91" s="12"/>
      <c r="BU91" s="12" t="s">
        <v>118</v>
      </c>
      <c r="BV91" s="12">
        <v>840</v>
      </c>
      <c r="BW91" s="12" t="s">
        <v>122</v>
      </c>
      <c r="BX91" s="64">
        <v>6724120</v>
      </c>
      <c r="BY91" s="12" t="s">
        <v>126</v>
      </c>
      <c r="BZ91" s="64">
        <v>6724111</v>
      </c>
      <c r="CA91" s="27" t="s">
        <v>130</v>
      </c>
      <c r="CB91" s="65">
        <v>6724125</v>
      </c>
      <c r="CC91" s="27" t="s">
        <v>134</v>
      </c>
      <c r="CD91" s="65">
        <v>6724115</v>
      </c>
      <c r="CE91" s="43" t="s">
        <v>72</v>
      </c>
      <c r="CF91" s="43"/>
      <c r="CG91" s="44" t="s">
        <v>68</v>
      </c>
      <c r="CH91" s="44"/>
      <c r="CI91" s="12" t="s">
        <v>79</v>
      </c>
      <c r="CJ91" s="5" t="s">
        <v>80</v>
      </c>
      <c r="CK91" s="5" t="s">
        <v>81</v>
      </c>
      <c r="CL91" s="5" t="s">
        <v>82</v>
      </c>
      <c r="CM91" s="5" t="s">
        <v>86</v>
      </c>
      <c r="CN91" s="5">
        <v>6729997</v>
      </c>
      <c r="CO91" s="5" t="s">
        <v>138</v>
      </c>
      <c r="CP91" s="5">
        <v>6724099</v>
      </c>
      <c r="CQ91" s="5">
        <v>6720491</v>
      </c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</row>
    <row r="92" spans="1:162" s="5" customFormat="1" ht="15" hidden="1">
      <c r="A92" s="47" t="s">
        <v>102</v>
      </c>
      <c r="B92" s="47"/>
      <c r="C92" s="47"/>
      <c r="D92" s="5">
        <v>4</v>
      </c>
      <c r="E92" s="12">
        <v>5839</v>
      </c>
      <c r="F92" s="12">
        <v>53000</v>
      </c>
      <c r="G92" s="12">
        <v>845</v>
      </c>
      <c r="H92" s="12">
        <v>830</v>
      </c>
      <c r="I92" s="12">
        <v>5261</v>
      </c>
      <c r="J92" s="12">
        <v>4171</v>
      </c>
      <c r="K92" s="83">
        <v>2343</v>
      </c>
      <c r="L92" s="12">
        <v>1568</v>
      </c>
      <c r="M92" s="9"/>
      <c r="N92" s="26"/>
      <c r="O92" s="26"/>
      <c r="P92" s="9" t="s">
        <v>111</v>
      </c>
      <c r="Q92" s="9">
        <v>45</v>
      </c>
      <c r="R92" s="26" t="s">
        <v>161</v>
      </c>
      <c r="S92" s="9">
        <v>64.2</v>
      </c>
      <c r="T92" s="5">
        <v>6724130</v>
      </c>
      <c r="U92" s="26"/>
      <c r="V92" s="26">
        <v>62.4</v>
      </c>
      <c r="W92" s="26">
        <v>57.5</v>
      </c>
      <c r="X92" s="26">
        <v>53.2</v>
      </c>
      <c r="Y92" s="26">
        <v>48.9</v>
      </c>
      <c r="Z92" s="26">
        <v>3.6</v>
      </c>
      <c r="AA92" s="26">
        <v>2.89</v>
      </c>
      <c r="AB92" s="26">
        <v>2.11</v>
      </c>
      <c r="AC92" s="26">
        <v>1.59</v>
      </c>
      <c r="AD92" s="26">
        <v>1.2</v>
      </c>
      <c r="AE92" s="26">
        <v>0.85</v>
      </c>
      <c r="AF92" s="26">
        <v>3.15</v>
      </c>
      <c r="AG92" s="26">
        <v>2.52</v>
      </c>
      <c r="AH92" s="26">
        <v>1.8</v>
      </c>
      <c r="AI92" s="26">
        <v>1.32</v>
      </c>
      <c r="AJ92" s="26">
        <v>0.95</v>
      </c>
      <c r="AK92" s="26">
        <v>0.65</v>
      </c>
      <c r="AL92" s="26">
        <v>2.52</v>
      </c>
      <c r="AM92" s="26">
        <v>2.0499999999999998</v>
      </c>
      <c r="AN92" s="26">
        <v>1.51</v>
      </c>
      <c r="AO92" s="26">
        <v>1.1000000000000001</v>
      </c>
      <c r="AP92" s="26">
        <v>0.78</v>
      </c>
      <c r="AQ92" s="26">
        <v>0.55000000000000004</v>
      </c>
      <c r="AR92" s="26">
        <v>1.38</v>
      </c>
      <c r="AS92" s="78" t="s">
        <v>182</v>
      </c>
      <c r="AT92" s="78" t="s">
        <v>147</v>
      </c>
      <c r="AU92" s="78" t="s">
        <v>147</v>
      </c>
      <c r="AV92" s="78" t="s">
        <v>147</v>
      </c>
      <c r="AW92" s="78" t="s">
        <v>147</v>
      </c>
      <c r="AX92" s="78">
        <v>0.91</v>
      </c>
      <c r="AY92" s="78" t="s">
        <v>183</v>
      </c>
      <c r="AZ92" s="78" t="s">
        <v>147</v>
      </c>
      <c r="BA92" s="78" t="s">
        <v>147</v>
      </c>
      <c r="BB92" s="78" t="s">
        <v>147</v>
      </c>
      <c r="BC92" s="78" t="s">
        <v>147</v>
      </c>
      <c r="BD92" s="26"/>
      <c r="BE92" s="26"/>
      <c r="BF92" s="26"/>
      <c r="BG92" s="26"/>
      <c r="BH92" s="26"/>
      <c r="BI92" s="9"/>
      <c r="BJ92" s="9"/>
      <c r="BK92" s="9">
        <v>2.2000000000000002</v>
      </c>
      <c r="BL92" s="9"/>
      <c r="BM92" s="24"/>
      <c r="BN92" s="12"/>
      <c r="BO92" s="12"/>
      <c r="BP92" s="12"/>
      <c r="BQ92" s="12"/>
      <c r="BR92" s="12"/>
      <c r="BS92" s="12"/>
      <c r="BT92" s="12"/>
      <c r="BU92" s="12" t="s">
        <v>119</v>
      </c>
      <c r="BV92" s="12">
        <v>1015</v>
      </c>
      <c r="BW92" s="12" t="s">
        <v>123</v>
      </c>
      <c r="BX92" s="64">
        <v>6724121</v>
      </c>
      <c r="BY92" s="12" t="s">
        <v>127</v>
      </c>
      <c r="BZ92" s="64">
        <v>6724112</v>
      </c>
      <c r="CA92" s="27" t="s">
        <v>131</v>
      </c>
      <c r="CB92" s="65">
        <v>6724126</v>
      </c>
      <c r="CC92" s="27" t="s">
        <v>135</v>
      </c>
      <c r="CD92" s="65">
        <v>6724117</v>
      </c>
      <c r="CE92" s="43" t="s">
        <v>72</v>
      </c>
      <c r="CF92" s="43"/>
      <c r="CG92" s="44" t="s">
        <v>68</v>
      </c>
      <c r="CH92" s="44"/>
      <c r="CI92" s="12" t="s">
        <v>79</v>
      </c>
      <c r="CJ92" s="5" t="s">
        <v>80</v>
      </c>
      <c r="CK92" s="5" t="s">
        <v>81</v>
      </c>
      <c r="CL92" s="5" t="s">
        <v>82</v>
      </c>
      <c r="CM92" s="5" t="s">
        <v>86</v>
      </c>
      <c r="CN92" s="5">
        <v>6729997</v>
      </c>
      <c r="CO92" s="5" t="s">
        <v>139</v>
      </c>
      <c r="CP92" s="5">
        <v>6724100</v>
      </c>
      <c r="CQ92" s="5">
        <v>6720492</v>
      </c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</row>
    <row r="93" spans="1:162" s="5" customFormat="1" ht="15" hidden="1">
      <c r="A93" s="47"/>
      <c r="B93" s="47"/>
      <c r="C93" s="47"/>
      <c r="E93" s="12"/>
      <c r="F93" s="12"/>
      <c r="G93" s="12"/>
      <c r="H93" s="12"/>
      <c r="I93" s="12"/>
      <c r="J93" s="12"/>
      <c r="K93" s="83"/>
      <c r="L93" s="12"/>
      <c r="M93" s="9"/>
      <c r="N93" s="9"/>
      <c r="O93" s="9"/>
      <c r="P93" s="9"/>
      <c r="Q93" s="9"/>
      <c r="R93" s="9"/>
      <c r="S93" s="9"/>
      <c r="T93" s="9"/>
      <c r="U93" s="26"/>
      <c r="V93" s="9"/>
      <c r="W93" s="9"/>
      <c r="X93" s="9"/>
      <c r="Y93" s="9"/>
      <c r="Z93" s="9"/>
      <c r="AA93" s="9"/>
      <c r="AB93" s="26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9"/>
      <c r="BD93" s="9"/>
      <c r="BE93" s="26"/>
      <c r="BF93" s="26"/>
      <c r="BG93" s="26"/>
      <c r="BH93" s="26"/>
      <c r="BI93" s="9"/>
      <c r="BJ93" s="9"/>
      <c r="BK93" s="9"/>
      <c r="BL93" s="9"/>
      <c r="BM93" s="24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64"/>
      <c r="BY93" s="12"/>
      <c r="BZ93" s="64"/>
      <c r="CA93" s="27"/>
      <c r="CB93" s="65"/>
      <c r="CC93" s="27"/>
      <c r="CD93" s="65"/>
      <c r="CE93" s="43"/>
      <c r="CF93" s="43"/>
      <c r="CG93" s="44"/>
      <c r="CH93" s="44"/>
      <c r="CI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</row>
    <row r="94" spans="1:162" s="5" customFormat="1" ht="15" hidden="1">
      <c r="A94" s="47" t="s">
        <v>103</v>
      </c>
      <c r="B94" s="47"/>
      <c r="C94" s="47"/>
      <c r="D94" s="5">
        <v>6</v>
      </c>
      <c r="E94" s="12">
        <v>1154</v>
      </c>
      <c r="F94" s="12">
        <v>16000</v>
      </c>
      <c r="G94" s="12">
        <v>1650</v>
      </c>
      <c r="H94" s="12">
        <v>1075</v>
      </c>
      <c r="I94" s="12">
        <v>1062</v>
      </c>
      <c r="J94" s="12">
        <v>920</v>
      </c>
      <c r="K94" s="83">
        <v>618</v>
      </c>
      <c r="L94" s="12">
        <v>278</v>
      </c>
      <c r="M94" s="9"/>
      <c r="N94" s="26"/>
      <c r="O94" s="26"/>
      <c r="P94" s="9" t="s">
        <v>55</v>
      </c>
      <c r="Q94" s="9">
        <v>18</v>
      </c>
      <c r="R94" s="26" t="s">
        <v>56</v>
      </c>
      <c r="S94" s="9">
        <v>51.4</v>
      </c>
      <c r="T94" s="26" t="s">
        <v>56</v>
      </c>
      <c r="U94" s="26" t="s">
        <v>56</v>
      </c>
      <c r="V94" s="60">
        <v>48.6</v>
      </c>
      <c r="W94" s="60">
        <v>45.1</v>
      </c>
      <c r="X94" s="60">
        <v>39.4</v>
      </c>
      <c r="Y94" s="60">
        <v>27.7</v>
      </c>
      <c r="Z94" s="9">
        <v>1.96</v>
      </c>
      <c r="AA94" s="9">
        <v>1.28</v>
      </c>
      <c r="AB94" s="9">
        <v>0.97</v>
      </c>
      <c r="AC94" s="9">
        <v>0.75</v>
      </c>
      <c r="AD94" s="9">
        <v>0.54</v>
      </c>
      <c r="AE94" s="78" t="s">
        <v>147</v>
      </c>
      <c r="AF94" s="9">
        <v>1.76</v>
      </c>
      <c r="AG94" s="9">
        <v>1.1399999999999999</v>
      </c>
      <c r="AH94" s="9">
        <v>0.82</v>
      </c>
      <c r="AI94" s="9">
        <v>0.57999999999999996</v>
      </c>
      <c r="AJ94" s="9">
        <v>0.4</v>
      </c>
      <c r="AK94" s="78" t="s">
        <v>147</v>
      </c>
      <c r="AL94" s="9">
        <v>1.55</v>
      </c>
      <c r="AM94" s="9">
        <v>0.98</v>
      </c>
      <c r="AN94" s="9">
        <v>0.72</v>
      </c>
      <c r="AO94" s="9">
        <v>0.48</v>
      </c>
      <c r="AP94" s="78" t="s">
        <v>147</v>
      </c>
      <c r="AQ94" s="78" t="s">
        <v>147</v>
      </c>
      <c r="AR94" s="9">
        <v>0.96</v>
      </c>
      <c r="AS94" s="78" t="s">
        <v>176</v>
      </c>
      <c r="AT94" s="78" t="s">
        <v>147</v>
      </c>
      <c r="AU94" s="78" t="s">
        <v>147</v>
      </c>
      <c r="AV94" s="78" t="s">
        <v>147</v>
      </c>
      <c r="AW94" s="78" t="s">
        <v>147</v>
      </c>
      <c r="AX94" s="78">
        <v>0.57999999999999996</v>
      </c>
      <c r="AY94" s="78" t="s">
        <v>177</v>
      </c>
      <c r="AZ94" s="78" t="s">
        <v>147</v>
      </c>
      <c r="BA94" s="78" t="s">
        <v>147</v>
      </c>
      <c r="BB94" s="78" t="s">
        <v>147</v>
      </c>
      <c r="BC94" s="78" t="s">
        <v>147</v>
      </c>
      <c r="BD94" s="9"/>
      <c r="BE94" s="26"/>
      <c r="BF94" s="26"/>
      <c r="BG94" s="26"/>
      <c r="BH94" s="26"/>
      <c r="BI94" s="9"/>
      <c r="BJ94" s="9"/>
      <c r="BK94" s="9">
        <v>0.35</v>
      </c>
      <c r="BL94" s="9"/>
      <c r="BM94" s="24"/>
      <c r="BN94" s="12">
        <v>370</v>
      </c>
      <c r="BO94" s="12">
        <v>1</v>
      </c>
      <c r="BP94" s="12">
        <v>16</v>
      </c>
      <c r="BQ94" s="12">
        <v>2</v>
      </c>
      <c r="BR94" s="12">
        <f>BO94*BN94*BP94/BQ94/1000</f>
        <v>2.96</v>
      </c>
      <c r="BS94" s="12">
        <f t="shared" si="1"/>
        <v>8</v>
      </c>
      <c r="BT94" s="12"/>
      <c r="BU94" s="12" t="s">
        <v>116</v>
      </c>
      <c r="BV94" s="12">
        <v>660</v>
      </c>
      <c r="BW94" s="12" t="s">
        <v>120</v>
      </c>
      <c r="BX94" s="64">
        <v>6724118</v>
      </c>
      <c r="BY94" s="12" t="s">
        <v>124</v>
      </c>
      <c r="BZ94" s="64">
        <v>6724109</v>
      </c>
      <c r="CA94" s="27" t="s">
        <v>128</v>
      </c>
      <c r="CB94" s="65">
        <v>6724122</v>
      </c>
      <c r="CC94" s="27" t="s">
        <v>132</v>
      </c>
      <c r="CD94" s="65">
        <v>6724113</v>
      </c>
      <c r="CE94" s="43" t="s">
        <v>72</v>
      </c>
      <c r="CF94" s="43"/>
      <c r="CG94" s="44" t="s">
        <v>68</v>
      </c>
      <c r="CH94" s="44"/>
      <c r="CI94" s="12" t="s">
        <v>79</v>
      </c>
      <c r="CJ94" s="5" t="s">
        <v>80</v>
      </c>
      <c r="CK94" s="5" t="s">
        <v>81</v>
      </c>
      <c r="CL94" s="5" t="s">
        <v>82</v>
      </c>
      <c r="CM94" s="63" t="s">
        <v>87</v>
      </c>
      <c r="CN94" s="5">
        <v>6729995</v>
      </c>
      <c r="CO94" s="5" t="s">
        <v>136</v>
      </c>
      <c r="CP94" s="5">
        <v>6724097</v>
      </c>
      <c r="CQ94" s="5">
        <v>6724088</v>
      </c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</row>
    <row r="95" spans="1:162" s="5" customFormat="1" ht="15" hidden="1">
      <c r="A95" s="47" t="s">
        <v>104</v>
      </c>
      <c r="B95" s="47"/>
      <c r="C95" s="47"/>
      <c r="D95" s="5">
        <v>7</v>
      </c>
      <c r="E95" s="12">
        <v>1981</v>
      </c>
      <c r="F95" s="12">
        <v>26500</v>
      </c>
      <c r="G95" s="12">
        <v>1540</v>
      </c>
      <c r="H95" s="12">
        <v>990</v>
      </c>
      <c r="I95" s="12">
        <v>1733</v>
      </c>
      <c r="J95" s="12">
        <v>1310</v>
      </c>
      <c r="K95" s="83">
        <v>883</v>
      </c>
      <c r="L95" s="12">
        <v>538</v>
      </c>
      <c r="M95" s="9"/>
      <c r="N95" s="26"/>
      <c r="O95" s="26"/>
      <c r="P95" s="9" t="s">
        <v>55</v>
      </c>
      <c r="Q95" s="9">
        <v>24</v>
      </c>
      <c r="R95" s="26" t="s">
        <v>56</v>
      </c>
      <c r="S95" s="9">
        <v>55.1</v>
      </c>
      <c r="T95" s="26" t="s">
        <v>56</v>
      </c>
      <c r="U95" s="26" t="s">
        <v>56</v>
      </c>
      <c r="V95" s="60">
        <v>52.9</v>
      </c>
      <c r="W95" s="60">
        <v>47</v>
      </c>
      <c r="X95" s="60">
        <v>39.700000000000003</v>
      </c>
      <c r="Y95" s="60">
        <v>30</v>
      </c>
      <c r="Z95" s="9">
        <v>1.88</v>
      </c>
      <c r="AA95" s="9">
        <v>1.5</v>
      </c>
      <c r="AB95" s="9">
        <v>1.0900000000000001</v>
      </c>
      <c r="AC95" s="9">
        <v>0.78</v>
      </c>
      <c r="AD95" s="9">
        <v>0.54</v>
      </c>
      <c r="AE95" s="78" t="s">
        <v>147</v>
      </c>
      <c r="AF95" s="9">
        <v>1.69</v>
      </c>
      <c r="AG95" s="9">
        <v>1.28</v>
      </c>
      <c r="AH95" s="9">
        <v>0.92</v>
      </c>
      <c r="AI95" s="9">
        <v>0.64</v>
      </c>
      <c r="AJ95" s="9">
        <v>0.41</v>
      </c>
      <c r="AK95" s="78" t="s">
        <v>147</v>
      </c>
      <c r="AL95" s="9">
        <v>1.34</v>
      </c>
      <c r="AM95" s="9">
        <v>1.01</v>
      </c>
      <c r="AN95" s="9">
        <v>0.72</v>
      </c>
      <c r="AO95" s="9">
        <v>0.51</v>
      </c>
      <c r="AP95" s="78" t="s">
        <v>147</v>
      </c>
      <c r="AQ95" s="78" t="s">
        <v>147</v>
      </c>
      <c r="AR95" s="9">
        <v>0.88</v>
      </c>
      <c r="AS95" s="78">
        <v>0.65</v>
      </c>
      <c r="AT95" s="78" t="s">
        <v>147</v>
      </c>
      <c r="AU95" s="78" t="s">
        <v>147</v>
      </c>
      <c r="AV95" s="78" t="s">
        <v>147</v>
      </c>
      <c r="AW95" s="78" t="s">
        <v>147</v>
      </c>
      <c r="AX95" s="78">
        <v>0.55000000000000004</v>
      </c>
      <c r="AY95" s="78">
        <v>0.46</v>
      </c>
      <c r="AZ95" s="78" t="s">
        <v>147</v>
      </c>
      <c r="BA95" s="78" t="s">
        <v>147</v>
      </c>
      <c r="BB95" s="78" t="s">
        <v>147</v>
      </c>
      <c r="BC95" s="78" t="s">
        <v>147</v>
      </c>
      <c r="BD95" s="9"/>
      <c r="BE95" s="26"/>
      <c r="BF95" s="26"/>
      <c r="BG95" s="26"/>
      <c r="BH95" s="26"/>
      <c r="BI95" s="9"/>
      <c r="BJ95" s="9"/>
      <c r="BK95" s="9">
        <v>0.6</v>
      </c>
      <c r="BL95" s="9"/>
      <c r="BM95" s="24"/>
      <c r="BN95" s="12">
        <v>370</v>
      </c>
      <c r="BO95" s="12">
        <v>2</v>
      </c>
      <c r="BP95" s="12">
        <v>16</v>
      </c>
      <c r="BQ95" s="12">
        <v>4</v>
      </c>
      <c r="BR95" s="12">
        <f>BO95*BN95*BP95/BQ95/1000</f>
        <v>2.96</v>
      </c>
      <c r="BS95" s="12">
        <f t="shared" si="1"/>
        <v>8</v>
      </c>
      <c r="BT95" s="12"/>
      <c r="BU95" s="12" t="s">
        <v>117</v>
      </c>
      <c r="BV95" s="12">
        <v>590</v>
      </c>
      <c r="BW95" s="12" t="s">
        <v>121</v>
      </c>
      <c r="BX95" s="64">
        <v>6724119</v>
      </c>
      <c r="BY95" s="12" t="s">
        <v>125</v>
      </c>
      <c r="BZ95" s="64">
        <v>6724110</v>
      </c>
      <c r="CA95" s="27" t="s">
        <v>129</v>
      </c>
      <c r="CB95" s="65">
        <v>6724123</v>
      </c>
      <c r="CC95" s="27" t="s">
        <v>133</v>
      </c>
      <c r="CD95" s="65">
        <v>6724114</v>
      </c>
      <c r="CE95" s="43" t="s">
        <v>72</v>
      </c>
      <c r="CF95" s="43"/>
      <c r="CG95" s="44" t="s">
        <v>68</v>
      </c>
      <c r="CH95" s="44"/>
      <c r="CI95" s="12" t="s">
        <v>79</v>
      </c>
      <c r="CJ95" s="5" t="s">
        <v>80</v>
      </c>
      <c r="CK95" s="5" t="s">
        <v>81</v>
      </c>
      <c r="CL95" s="5" t="s">
        <v>82</v>
      </c>
      <c r="CM95" s="63" t="s">
        <v>87</v>
      </c>
      <c r="CN95" s="5">
        <v>6729995</v>
      </c>
      <c r="CO95" s="5" t="s">
        <v>137</v>
      </c>
      <c r="CP95" s="5">
        <v>6724098</v>
      </c>
      <c r="CQ95" s="5">
        <v>6724089</v>
      </c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</row>
    <row r="96" spans="1:162" s="5" customFormat="1" ht="15" hidden="1">
      <c r="A96" s="47" t="s">
        <v>106</v>
      </c>
      <c r="B96" s="47"/>
      <c r="C96" s="47"/>
      <c r="D96" s="5">
        <v>8</v>
      </c>
      <c r="E96" s="12">
        <v>4054</v>
      </c>
      <c r="F96" s="12">
        <v>53000</v>
      </c>
      <c r="G96" s="12">
        <v>1460</v>
      </c>
      <c r="H96" s="12">
        <v>905</v>
      </c>
      <c r="I96" s="12">
        <v>3316</v>
      </c>
      <c r="J96" s="12">
        <v>2413</v>
      </c>
      <c r="K96" s="83">
        <v>1510</v>
      </c>
      <c r="L96" s="12">
        <v>1001</v>
      </c>
      <c r="M96" s="9"/>
      <c r="N96" s="26"/>
      <c r="O96" s="26"/>
      <c r="P96" s="9" t="s">
        <v>111</v>
      </c>
      <c r="Q96" s="9">
        <v>36</v>
      </c>
      <c r="R96" s="26" t="s">
        <v>56</v>
      </c>
      <c r="S96" s="9">
        <v>60.9</v>
      </c>
      <c r="T96" s="26" t="s">
        <v>56</v>
      </c>
      <c r="U96" s="26" t="s">
        <v>56</v>
      </c>
      <c r="V96" s="60">
        <v>55.8</v>
      </c>
      <c r="W96" s="60">
        <v>52.4</v>
      </c>
      <c r="X96" s="60">
        <v>45.6</v>
      </c>
      <c r="Y96" s="60">
        <v>33.4</v>
      </c>
      <c r="Z96" s="9">
        <v>2.62</v>
      </c>
      <c r="AA96" s="9">
        <v>2.12</v>
      </c>
      <c r="AB96" s="9">
        <v>1.65</v>
      </c>
      <c r="AC96" s="9">
        <v>1.27</v>
      </c>
      <c r="AD96" s="9">
        <v>0.89</v>
      </c>
      <c r="AE96" s="9">
        <v>0.54</v>
      </c>
      <c r="AF96" s="9">
        <v>2.04</v>
      </c>
      <c r="AG96" s="9">
        <v>1.61</v>
      </c>
      <c r="AH96" s="9">
        <v>1.22</v>
      </c>
      <c r="AI96" s="9">
        <v>0.89</v>
      </c>
      <c r="AJ96" s="9">
        <v>0.62</v>
      </c>
      <c r="AK96" s="78" t="s">
        <v>147</v>
      </c>
      <c r="AL96" s="9">
        <v>1.57</v>
      </c>
      <c r="AM96" s="9">
        <v>1.19</v>
      </c>
      <c r="AN96" s="9">
        <v>0.86</v>
      </c>
      <c r="AO96" s="9">
        <v>0.64</v>
      </c>
      <c r="AP96" s="9">
        <v>0.44</v>
      </c>
      <c r="AQ96" s="78" t="s">
        <v>147</v>
      </c>
      <c r="AR96" s="9">
        <v>1.01</v>
      </c>
      <c r="AS96" s="78" t="s">
        <v>179</v>
      </c>
      <c r="AT96" s="78" t="s">
        <v>147</v>
      </c>
      <c r="AU96" s="78" t="s">
        <v>147</v>
      </c>
      <c r="AV96" s="78" t="s">
        <v>147</v>
      </c>
      <c r="AW96" s="78" t="s">
        <v>147</v>
      </c>
      <c r="AX96" s="78">
        <v>0.59</v>
      </c>
      <c r="AY96" s="78" t="s">
        <v>180</v>
      </c>
      <c r="AZ96" s="78" t="s">
        <v>147</v>
      </c>
      <c r="BA96" s="78" t="s">
        <v>147</v>
      </c>
      <c r="BB96" s="78" t="s">
        <v>147</v>
      </c>
      <c r="BC96" s="78" t="s">
        <v>147</v>
      </c>
      <c r="BD96" s="9"/>
      <c r="BE96" s="26"/>
      <c r="BF96" s="26"/>
      <c r="BG96" s="26"/>
      <c r="BH96" s="26"/>
      <c r="BI96" s="9"/>
      <c r="BJ96" s="9"/>
      <c r="BK96" s="9">
        <v>1.2</v>
      </c>
      <c r="BL96" s="9"/>
      <c r="BM96" s="24"/>
      <c r="BN96" s="12">
        <v>370</v>
      </c>
      <c r="BO96" s="12">
        <v>3</v>
      </c>
      <c r="BP96" s="12">
        <v>16</v>
      </c>
      <c r="BQ96" s="12">
        <v>6</v>
      </c>
      <c r="BR96" s="12">
        <f>BO96*BN96*BP96/BQ96/1000</f>
        <v>2.96</v>
      </c>
      <c r="BS96" s="12">
        <f t="shared" si="1"/>
        <v>8</v>
      </c>
      <c r="BT96" s="12"/>
      <c r="BU96" s="12" t="s">
        <v>118</v>
      </c>
      <c r="BV96" s="12">
        <v>840</v>
      </c>
      <c r="BW96" s="12" t="s">
        <v>122</v>
      </c>
      <c r="BX96" s="64">
        <v>6724120</v>
      </c>
      <c r="BY96" s="12" t="s">
        <v>126</v>
      </c>
      <c r="BZ96" s="64">
        <v>6724111</v>
      </c>
      <c r="CA96" s="27" t="s">
        <v>130</v>
      </c>
      <c r="CB96" s="65">
        <v>6724125</v>
      </c>
      <c r="CC96" s="27" t="s">
        <v>134</v>
      </c>
      <c r="CD96" s="65">
        <v>6724115</v>
      </c>
      <c r="CE96" s="43" t="s">
        <v>72</v>
      </c>
      <c r="CF96" s="43"/>
      <c r="CG96" s="44" t="s">
        <v>68</v>
      </c>
      <c r="CH96" s="44"/>
      <c r="CI96" s="12" t="s">
        <v>79</v>
      </c>
      <c r="CJ96" s="5" t="s">
        <v>80</v>
      </c>
      <c r="CK96" s="5" t="s">
        <v>81</v>
      </c>
      <c r="CL96" s="5" t="s">
        <v>82</v>
      </c>
      <c r="CM96" s="63" t="s">
        <v>86</v>
      </c>
      <c r="CN96" s="5">
        <v>6729997</v>
      </c>
      <c r="CO96" s="5" t="s">
        <v>138</v>
      </c>
      <c r="CP96" s="5">
        <v>6724099</v>
      </c>
      <c r="CQ96" s="5">
        <v>6724091</v>
      </c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</row>
    <row r="97" spans="1:162" s="5" customFormat="1" ht="15" hidden="1">
      <c r="A97" s="47" t="s">
        <v>105</v>
      </c>
      <c r="B97" s="47"/>
      <c r="C97" s="47"/>
      <c r="D97" s="5">
        <v>9</v>
      </c>
      <c r="E97" s="12">
        <v>5261</v>
      </c>
      <c r="F97" s="12">
        <v>62500</v>
      </c>
      <c r="G97" s="12">
        <v>1330</v>
      </c>
      <c r="H97" s="12">
        <v>885</v>
      </c>
      <c r="I97" s="12">
        <v>4639</v>
      </c>
      <c r="J97" s="12">
        <v>3248</v>
      </c>
      <c r="K97" s="83">
        <v>1943</v>
      </c>
      <c r="L97" s="12">
        <v>1412</v>
      </c>
      <c r="M97" s="9"/>
      <c r="N97" s="26"/>
      <c r="O97" s="26"/>
      <c r="P97" s="9" t="s">
        <v>112</v>
      </c>
      <c r="Q97" s="9">
        <v>47</v>
      </c>
      <c r="R97" s="26" t="s">
        <v>56</v>
      </c>
      <c r="S97" s="9">
        <v>65.099999999999994</v>
      </c>
      <c r="T97" s="26" t="s">
        <v>56</v>
      </c>
      <c r="U97" s="26"/>
      <c r="V97" s="60">
        <v>62.5</v>
      </c>
      <c r="W97" s="60">
        <v>58.1</v>
      </c>
      <c r="X97" s="60">
        <v>53.5</v>
      </c>
      <c r="Y97" s="60">
        <v>43</v>
      </c>
      <c r="Z97" s="9">
        <v>2.94</v>
      </c>
      <c r="AA97" s="9">
        <v>2.2599999999999998</v>
      </c>
      <c r="AB97" s="9">
        <v>1.79</v>
      </c>
      <c r="AC97" s="9">
        <v>1.36</v>
      </c>
      <c r="AD97" s="78">
        <v>0.95</v>
      </c>
      <c r="AE97" s="78">
        <v>0.56000000000000005</v>
      </c>
      <c r="AF97" s="9">
        <v>2.36</v>
      </c>
      <c r="AG97" s="9">
        <v>1.8</v>
      </c>
      <c r="AH97" s="9">
        <v>1.4</v>
      </c>
      <c r="AI97" s="9">
        <v>1.04</v>
      </c>
      <c r="AJ97" s="78">
        <v>0.72</v>
      </c>
      <c r="AK97" s="78">
        <v>0.42</v>
      </c>
      <c r="AL97" s="9">
        <v>1.78</v>
      </c>
      <c r="AM97" s="9">
        <v>1.35</v>
      </c>
      <c r="AN97" s="9">
        <v>1.02</v>
      </c>
      <c r="AO97" s="9">
        <v>0.77</v>
      </c>
      <c r="AP97" s="78">
        <v>0.55000000000000004</v>
      </c>
      <c r="AQ97" s="78" t="s">
        <v>147</v>
      </c>
      <c r="AR97" s="9">
        <v>1.1000000000000001</v>
      </c>
      <c r="AS97" s="78" t="s">
        <v>181</v>
      </c>
      <c r="AT97" s="78" t="s">
        <v>147</v>
      </c>
      <c r="AU97" s="78" t="s">
        <v>147</v>
      </c>
      <c r="AV97" s="78" t="s">
        <v>147</v>
      </c>
      <c r="AW97" s="78" t="s">
        <v>147</v>
      </c>
      <c r="AX97" s="78">
        <v>0.72</v>
      </c>
      <c r="AY97" s="78" t="s">
        <v>175</v>
      </c>
      <c r="AZ97" s="78" t="s">
        <v>147</v>
      </c>
      <c r="BA97" s="78" t="s">
        <v>147</v>
      </c>
      <c r="BB97" s="78" t="s">
        <v>147</v>
      </c>
      <c r="BC97" s="78" t="s">
        <v>147</v>
      </c>
      <c r="BD97" s="9"/>
      <c r="BE97" s="26"/>
      <c r="BF97" s="26"/>
      <c r="BG97" s="26"/>
      <c r="BH97" s="26"/>
      <c r="BI97" s="9"/>
      <c r="BJ97" s="9"/>
      <c r="BK97" s="9">
        <v>2.2000000000000002</v>
      </c>
      <c r="BL97" s="9"/>
      <c r="BM97" s="24"/>
      <c r="BN97" s="12"/>
      <c r="BO97" s="12"/>
      <c r="BP97" s="12"/>
      <c r="BQ97" s="12"/>
      <c r="BR97" s="12"/>
      <c r="BS97" s="12"/>
      <c r="BT97" s="12"/>
      <c r="BU97" s="12" t="s">
        <v>119</v>
      </c>
      <c r="BV97" s="12">
        <v>1015</v>
      </c>
      <c r="BW97" s="12" t="s">
        <v>123</v>
      </c>
      <c r="BX97" s="64">
        <v>6724121</v>
      </c>
      <c r="BY97" s="12" t="s">
        <v>127</v>
      </c>
      <c r="BZ97" s="64">
        <v>6724112</v>
      </c>
      <c r="CA97" s="27" t="s">
        <v>131</v>
      </c>
      <c r="CB97" s="65">
        <v>6724126</v>
      </c>
      <c r="CC97" s="27" t="s">
        <v>135</v>
      </c>
      <c r="CD97" s="65">
        <v>6724117</v>
      </c>
      <c r="CE97" s="43"/>
      <c r="CF97" s="43"/>
      <c r="CG97" s="44"/>
      <c r="CH97" s="44"/>
      <c r="CI97" s="12"/>
      <c r="CM97" s="5" t="s">
        <v>86</v>
      </c>
      <c r="CN97" s="5">
        <v>6729997</v>
      </c>
      <c r="CO97" s="5" t="s">
        <v>139</v>
      </c>
      <c r="CP97" s="5">
        <v>6724100</v>
      </c>
      <c r="CQ97" s="5">
        <v>6724092</v>
      </c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</row>
    <row r="98" spans="1:162" s="5" customFormat="1" ht="15" hidden="1">
      <c r="A98" s="47"/>
      <c r="B98" s="47"/>
      <c r="C98" s="47"/>
      <c r="E98" s="12"/>
      <c r="F98" s="12"/>
      <c r="G98" s="12"/>
      <c r="H98" s="12"/>
      <c r="I98" s="12"/>
      <c r="J98" s="12"/>
      <c r="K98" s="83"/>
      <c r="L98" s="12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24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64"/>
      <c r="BY98" s="12"/>
      <c r="BZ98" s="64"/>
      <c r="CA98" s="12"/>
      <c r="CB98" s="64"/>
      <c r="CC98" s="12"/>
      <c r="CD98" s="64"/>
      <c r="CE98" s="43"/>
      <c r="CF98" s="43"/>
      <c r="CG98" s="44"/>
      <c r="CH98" s="44"/>
      <c r="CI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</row>
    <row r="99" spans="1:162" s="5" customFormat="1" ht="15" hidden="1">
      <c r="A99" s="47" t="s">
        <v>107</v>
      </c>
      <c r="B99" s="47"/>
      <c r="C99" s="47"/>
      <c r="D99" s="5">
        <v>11</v>
      </c>
      <c r="E99" s="12">
        <v>2275</v>
      </c>
      <c r="F99" s="12">
        <v>17000</v>
      </c>
      <c r="G99" s="12">
        <v>3050</v>
      </c>
      <c r="H99" s="12">
        <v>1930</v>
      </c>
      <c r="I99" s="12">
        <v>2090</v>
      </c>
      <c r="J99" s="12">
        <v>1760</v>
      </c>
      <c r="K99" s="83">
        <v>1160</v>
      </c>
      <c r="L99" s="12">
        <v>699</v>
      </c>
      <c r="M99" s="9"/>
      <c r="N99" s="26"/>
      <c r="O99" s="26"/>
      <c r="P99" s="9" t="s">
        <v>55</v>
      </c>
      <c r="Q99" s="9">
        <v>16</v>
      </c>
      <c r="R99" s="47" t="s">
        <v>107</v>
      </c>
      <c r="S99" s="9">
        <v>55.9</v>
      </c>
      <c r="T99" s="5">
        <v>6724085</v>
      </c>
      <c r="U99" s="26" t="s">
        <v>56</v>
      </c>
      <c r="V99" s="60">
        <v>53.8</v>
      </c>
      <c r="W99" s="60">
        <v>50.1</v>
      </c>
      <c r="X99" s="60">
        <v>43.5</v>
      </c>
      <c r="Y99" s="60">
        <v>34.6</v>
      </c>
      <c r="Z99" s="9">
        <v>3.19</v>
      </c>
      <c r="AA99" s="9">
        <v>1.99</v>
      </c>
      <c r="AB99" s="9">
        <v>1.24</v>
      </c>
      <c r="AC99" s="9">
        <v>0.92</v>
      </c>
      <c r="AD99" s="9">
        <v>0.71</v>
      </c>
      <c r="AE99" s="9">
        <v>0.54</v>
      </c>
      <c r="AF99" s="9">
        <v>2.81</v>
      </c>
      <c r="AG99" s="9">
        <v>1.74</v>
      </c>
      <c r="AH99" s="9">
        <v>1.05</v>
      </c>
      <c r="AI99" s="9">
        <v>0.78</v>
      </c>
      <c r="AJ99" s="9">
        <v>0.56000000000000005</v>
      </c>
      <c r="AK99" s="9">
        <v>0.42</v>
      </c>
      <c r="AL99" s="9">
        <v>2.37</v>
      </c>
      <c r="AM99" s="9">
        <v>1.55</v>
      </c>
      <c r="AN99" s="9">
        <v>0.97</v>
      </c>
      <c r="AO99" s="9">
        <v>0.69</v>
      </c>
      <c r="AP99" s="9">
        <v>0.43</v>
      </c>
      <c r="AQ99" s="78" t="s">
        <v>147</v>
      </c>
      <c r="AR99" s="9">
        <v>1.45</v>
      </c>
      <c r="AS99" s="9">
        <v>0.97</v>
      </c>
      <c r="AT99" s="78" t="s">
        <v>147</v>
      </c>
      <c r="AU99" s="78" t="s">
        <v>147</v>
      </c>
      <c r="AV99" s="78" t="s">
        <v>147</v>
      </c>
      <c r="AW99" s="78" t="s">
        <v>147</v>
      </c>
      <c r="AX99" s="78">
        <v>0.83</v>
      </c>
      <c r="AY99" s="78" t="s">
        <v>172</v>
      </c>
      <c r="AZ99" s="78" t="s">
        <v>147</v>
      </c>
      <c r="BA99" s="78" t="s">
        <v>147</v>
      </c>
      <c r="BB99" s="78" t="s">
        <v>147</v>
      </c>
      <c r="BC99" s="78" t="s">
        <v>147</v>
      </c>
      <c r="BD99" s="9"/>
      <c r="BE99" s="26"/>
      <c r="BF99" s="26"/>
      <c r="BG99" s="26"/>
      <c r="BH99" s="26"/>
      <c r="BI99" s="9"/>
      <c r="BJ99" s="9"/>
      <c r="BK99" s="9">
        <v>0.6</v>
      </c>
      <c r="BL99" s="9"/>
      <c r="BM99" s="24"/>
      <c r="BN99" s="12">
        <v>470</v>
      </c>
      <c r="BO99" s="12">
        <v>1</v>
      </c>
      <c r="BP99" s="12">
        <v>20</v>
      </c>
      <c r="BQ99" s="12">
        <v>4</v>
      </c>
      <c r="BR99" s="12">
        <f>BO99*BN99*BP99/BQ99/1000</f>
        <v>2.35</v>
      </c>
      <c r="BS99" s="12">
        <f t="shared" si="1"/>
        <v>5</v>
      </c>
      <c r="BT99" s="12"/>
      <c r="BU99" s="12">
        <v>5020</v>
      </c>
      <c r="BV99" s="12">
        <v>615</v>
      </c>
      <c r="BW99" s="66" t="s">
        <v>143</v>
      </c>
      <c r="BX99" s="69" t="s">
        <v>147</v>
      </c>
      <c r="BY99" s="66" t="s">
        <v>143</v>
      </c>
      <c r="BZ99" s="69" t="s">
        <v>147</v>
      </c>
      <c r="CA99" s="66" t="s">
        <v>143</v>
      </c>
      <c r="CB99" s="69" t="s">
        <v>147</v>
      </c>
      <c r="CC99" s="66" t="s">
        <v>143</v>
      </c>
      <c r="CD99" s="69" t="s">
        <v>147</v>
      </c>
      <c r="CE99" s="43" t="s">
        <v>72</v>
      </c>
      <c r="CF99" s="43"/>
      <c r="CG99" s="44" t="s">
        <v>68</v>
      </c>
      <c r="CH99" s="44"/>
      <c r="CI99" s="12" t="s">
        <v>79</v>
      </c>
      <c r="CJ99" s="5" t="s">
        <v>80</v>
      </c>
      <c r="CK99" s="5" t="s">
        <v>81</v>
      </c>
      <c r="CL99" s="5" t="s">
        <v>82</v>
      </c>
      <c r="CM99" s="63" t="s">
        <v>87</v>
      </c>
      <c r="CN99" s="5">
        <v>6729995</v>
      </c>
      <c r="CO99" s="63" t="s">
        <v>142</v>
      </c>
      <c r="CP99" s="5">
        <v>6724101</v>
      </c>
      <c r="CQ99" s="5">
        <v>6724085</v>
      </c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</row>
    <row r="100" spans="1:162" s="5" customFormat="1" ht="15" hidden="1">
      <c r="A100" s="47" t="s">
        <v>108</v>
      </c>
      <c r="B100" s="47"/>
      <c r="C100" s="47"/>
      <c r="D100" s="5">
        <v>12</v>
      </c>
      <c r="E100" s="12">
        <v>4596</v>
      </c>
      <c r="F100" s="12">
        <v>35300</v>
      </c>
      <c r="G100" s="12">
        <v>2810</v>
      </c>
      <c r="H100" s="12">
        <v>1735</v>
      </c>
      <c r="I100" s="12">
        <v>3908</v>
      </c>
      <c r="J100" s="12">
        <v>2962</v>
      </c>
      <c r="K100" s="83">
        <v>1940</v>
      </c>
      <c r="L100" s="12">
        <v>1254</v>
      </c>
      <c r="M100" s="9"/>
      <c r="N100" s="26"/>
      <c r="O100" s="26"/>
      <c r="P100" s="9" t="s">
        <v>55</v>
      </c>
      <c r="Q100" s="9">
        <v>22</v>
      </c>
      <c r="R100" s="47" t="s">
        <v>108</v>
      </c>
      <c r="S100" s="9">
        <v>62</v>
      </c>
      <c r="T100" s="5">
        <v>6724086</v>
      </c>
      <c r="U100" s="26" t="s">
        <v>56</v>
      </c>
      <c r="V100" s="60">
        <v>58</v>
      </c>
      <c r="W100" s="60">
        <v>52.3</v>
      </c>
      <c r="X100" s="60">
        <v>46.3</v>
      </c>
      <c r="Y100" s="60">
        <v>34.200000000000003</v>
      </c>
      <c r="Z100" s="9">
        <v>3.59</v>
      </c>
      <c r="AA100" s="9">
        <v>2.42</v>
      </c>
      <c r="AB100" s="9">
        <v>1.69</v>
      </c>
      <c r="AC100" s="9">
        <v>1.23</v>
      </c>
      <c r="AD100" s="9">
        <v>0.97</v>
      </c>
      <c r="AE100" s="9">
        <v>0.72</v>
      </c>
      <c r="AF100" s="9">
        <v>3.08</v>
      </c>
      <c r="AG100" s="9">
        <v>2.0699999999999998</v>
      </c>
      <c r="AH100" s="9">
        <v>1.43</v>
      </c>
      <c r="AI100" s="9">
        <v>0.97</v>
      </c>
      <c r="AJ100" s="9">
        <v>0.73</v>
      </c>
      <c r="AK100" s="9">
        <v>0.49</v>
      </c>
      <c r="AL100" s="9">
        <v>2.2000000000000002</v>
      </c>
      <c r="AM100" s="9">
        <v>1.51</v>
      </c>
      <c r="AN100" s="9">
        <v>1.0900000000000001</v>
      </c>
      <c r="AO100" s="9">
        <v>0.82</v>
      </c>
      <c r="AP100" s="9">
        <v>0.63</v>
      </c>
      <c r="AQ100" s="78" t="s">
        <v>147</v>
      </c>
      <c r="AR100" s="9">
        <v>1.27</v>
      </c>
      <c r="AS100" s="78" t="s">
        <v>173</v>
      </c>
      <c r="AT100" s="78" t="s">
        <v>147</v>
      </c>
      <c r="AU100" s="78" t="s">
        <v>147</v>
      </c>
      <c r="AV100" s="78" t="s">
        <v>147</v>
      </c>
      <c r="AW100" s="78" t="s">
        <v>147</v>
      </c>
      <c r="AX100" s="78">
        <v>0.74</v>
      </c>
      <c r="AY100" s="78" t="s">
        <v>174</v>
      </c>
      <c r="AZ100" s="78" t="s">
        <v>147</v>
      </c>
      <c r="BA100" s="78" t="s">
        <v>147</v>
      </c>
      <c r="BB100" s="78" t="s">
        <v>147</v>
      </c>
      <c r="BC100" s="78" t="s">
        <v>147</v>
      </c>
      <c r="BD100" s="9"/>
      <c r="BE100" s="26"/>
      <c r="BF100" s="26"/>
      <c r="BG100" s="26"/>
      <c r="BH100" s="26"/>
      <c r="BI100" s="9"/>
      <c r="BJ100" s="9"/>
      <c r="BK100" s="9">
        <v>1.2</v>
      </c>
      <c r="BL100" s="9"/>
      <c r="BM100" s="24"/>
      <c r="BN100" s="12">
        <v>470</v>
      </c>
      <c r="BO100" s="12">
        <v>2</v>
      </c>
      <c r="BP100" s="12">
        <v>20</v>
      </c>
      <c r="BQ100" s="12">
        <v>6</v>
      </c>
      <c r="BR100" s="12">
        <f>BO100*BN100*BP100/BQ100/1000</f>
        <v>3.1333333333333333</v>
      </c>
      <c r="BS100" s="12">
        <f t="shared" si="1"/>
        <v>6.666666666666667</v>
      </c>
      <c r="BT100" s="12"/>
      <c r="BU100" s="12">
        <v>5020</v>
      </c>
      <c r="BV100" s="12">
        <v>615</v>
      </c>
      <c r="BW100" s="66" t="s">
        <v>143</v>
      </c>
      <c r="BX100" s="69" t="s">
        <v>147</v>
      </c>
      <c r="BY100" s="66" t="s">
        <v>143</v>
      </c>
      <c r="BZ100" s="69" t="s">
        <v>147</v>
      </c>
      <c r="CA100" s="66" t="s">
        <v>143</v>
      </c>
      <c r="CB100" s="69" t="s">
        <v>147</v>
      </c>
      <c r="CC100" s="66" t="s">
        <v>143</v>
      </c>
      <c r="CD100" s="69" t="s">
        <v>147</v>
      </c>
      <c r="CE100" s="43" t="s">
        <v>72</v>
      </c>
      <c r="CF100" s="43"/>
      <c r="CG100" s="44" t="s">
        <v>68</v>
      </c>
      <c r="CH100" s="44"/>
      <c r="CI100" s="12" t="s">
        <v>79</v>
      </c>
      <c r="CJ100" s="5" t="s">
        <v>80</v>
      </c>
      <c r="CK100" s="5" t="s">
        <v>81</v>
      </c>
      <c r="CL100" s="5" t="s">
        <v>82</v>
      </c>
      <c r="CM100" s="5" t="s">
        <v>86</v>
      </c>
      <c r="CN100" s="5">
        <v>6729997</v>
      </c>
      <c r="CO100" s="63" t="s">
        <v>141</v>
      </c>
      <c r="CP100" s="5">
        <v>6724102</v>
      </c>
      <c r="CQ100" s="5">
        <v>6724086</v>
      </c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</row>
    <row r="101" spans="1:162" s="5" customFormat="1" ht="15" hidden="1">
      <c r="A101" s="47" t="s">
        <v>109</v>
      </c>
      <c r="B101" s="47"/>
      <c r="C101" s="47"/>
      <c r="D101" s="5">
        <v>13</v>
      </c>
      <c r="E101" s="12">
        <v>5771</v>
      </c>
      <c r="F101" s="12">
        <v>45000</v>
      </c>
      <c r="G101" s="12">
        <v>2575</v>
      </c>
      <c r="H101" s="12">
        <v>1550</v>
      </c>
      <c r="I101" s="12">
        <v>5317</v>
      </c>
      <c r="J101" s="12">
        <v>4328</v>
      </c>
      <c r="K101" s="83">
        <v>2604</v>
      </c>
      <c r="L101" s="12">
        <v>1723</v>
      </c>
      <c r="M101" s="9"/>
      <c r="N101" s="26"/>
      <c r="O101" s="26"/>
      <c r="P101" s="9" t="s">
        <v>111</v>
      </c>
      <c r="Q101" s="9">
        <v>34</v>
      </c>
      <c r="R101" s="47" t="s">
        <v>109</v>
      </c>
      <c r="S101" s="9">
        <v>65.099999999999994</v>
      </c>
      <c r="T101" s="5">
        <v>6724087</v>
      </c>
      <c r="U101" s="26" t="s">
        <v>56</v>
      </c>
      <c r="V101" s="60">
        <v>63.4</v>
      </c>
      <c r="W101" s="60">
        <v>60.4</v>
      </c>
      <c r="X101" s="60">
        <v>46.3</v>
      </c>
      <c r="Y101" s="60">
        <v>34.200000000000003</v>
      </c>
      <c r="Z101" s="9">
        <v>4.22</v>
      </c>
      <c r="AA101" s="9">
        <v>2.2599999999999998</v>
      </c>
      <c r="AB101" s="9">
        <v>1.52</v>
      </c>
      <c r="AC101" s="9">
        <v>1.17</v>
      </c>
      <c r="AD101" s="9">
        <v>0.88</v>
      </c>
      <c r="AE101" s="9">
        <v>0.56999999999999995</v>
      </c>
      <c r="AF101" s="9">
        <v>3.78</v>
      </c>
      <c r="AG101" s="9">
        <v>1.92</v>
      </c>
      <c r="AH101" s="9">
        <v>1.23</v>
      </c>
      <c r="AI101" s="9">
        <v>0.92</v>
      </c>
      <c r="AJ101" s="9">
        <v>0.63</v>
      </c>
      <c r="AK101" s="9">
        <v>0.37</v>
      </c>
      <c r="AL101" s="9">
        <v>3.26</v>
      </c>
      <c r="AM101" s="9">
        <v>1.77</v>
      </c>
      <c r="AN101" s="9">
        <v>1.1299999999999999</v>
      </c>
      <c r="AO101" s="9">
        <v>0.78</v>
      </c>
      <c r="AP101" s="9">
        <v>0.55000000000000004</v>
      </c>
      <c r="AQ101" s="78" t="s">
        <v>147</v>
      </c>
      <c r="AR101" s="9">
        <v>1.68</v>
      </c>
      <c r="AS101" s="78" t="s">
        <v>187</v>
      </c>
      <c r="AT101" s="78" t="s">
        <v>147</v>
      </c>
      <c r="AU101" s="78" t="s">
        <v>147</v>
      </c>
      <c r="AV101" s="78" t="s">
        <v>147</v>
      </c>
      <c r="AW101" s="78" t="s">
        <v>147</v>
      </c>
      <c r="AX101" s="78">
        <v>1.02</v>
      </c>
      <c r="AY101" s="78" t="s">
        <v>188</v>
      </c>
      <c r="AZ101" s="78" t="s">
        <v>147</v>
      </c>
      <c r="BA101" s="78" t="s">
        <v>147</v>
      </c>
      <c r="BB101" s="78" t="s">
        <v>147</v>
      </c>
      <c r="BC101" s="78" t="s">
        <v>147</v>
      </c>
      <c r="BD101" s="9"/>
      <c r="BE101" s="26"/>
      <c r="BF101" s="26"/>
      <c r="BG101" s="26"/>
      <c r="BH101" s="26"/>
      <c r="BI101" s="9"/>
      <c r="BJ101" s="9"/>
      <c r="BK101" s="9">
        <v>2.2000000000000002</v>
      </c>
      <c r="BL101" s="9"/>
      <c r="BM101" s="24"/>
      <c r="BN101" s="12">
        <v>470</v>
      </c>
      <c r="BO101" s="12">
        <v>3</v>
      </c>
      <c r="BP101" s="12">
        <v>20</v>
      </c>
      <c r="BQ101" s="12">
        <v>9</v>
      </c>
      <c r="BR101" s="12">
        <f>BO101*BN101*BP101/BQ101/1000</f>
        <v>3.1333333333333333</v>
      </c>
      <c r="BS101" s="12">
        <f t="shared" si="1"/>
        <v>6.666666666666667</v>
      </c>
      <c r="BT101" s="12"/>
      <c r="BU101" s="12">
        <v>5020</v>
      </c>
      <c r="BV101" s="12">
        <v>615</v>
      </c>
      <c r="BW101" s="66" t="s">
        <v>143</v>
      </c>
      <c r="BX101" s="69" t="s">
        <v>147</v>
      </c>
      <c r="BY101" s="66" t="s">
        <v>143</v>
      </c>
      <c r="BZ101" s="69" t="s">
        <v>147</v>
      </c>
      <c r="CA101" s="66" t="s">
        <v>143</v>
      </c>
      <c r="CB101" s="69" t="s">
        <v>147</v>
      </c>
      <c r="CC101" s="66" t="s">
        <v>143</v>
      </c>
      <c r="CD101" s="69" t="s">
        <v>147</v>
      </c>
      <c r="CE101" s="43" t="s">
        <v>72</v>
      </c>
      <c r="CF101" s="43"/>
      <c r="CG101" s="44" t="s">
        <v>68</v>
      </c>
      <c r="CH101" s="44"/>
      <c r="CI101" s="12" t="s">
        <v>79</v>
      </c>
      <c r="CJ101" s="5" t="s">
        <v>80</v>
      </c>
      <c r="CK101" s="5" t="s">
        <v>81</v>
      </c>
      <c r="CL101" s="5" t="s">
        <v>82</v>
      </c>
      <c r="CM101" s="63" t="s">
        <v>86</v>
      </c>
      <c r="CN101" s="5">
        <v>6729997</v>
      </c>
      <c r="CO101" s="63" t="s">
        <v>140</v>
      </c>
      <c r="CP101" s="5">
        <v>6724103</v>
      </c>
      <c r="CQ101" s="5">
        <v>6724087</v>
      </c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</row>
    <row r="102" spans="1:162" s="5" customFormat="1" ht="15" hidden="1">
      <c r="A102" s="47"/>
      <c r="B102" s="47"/>
      <c r="C102" s="47"/>
      <c r="E102" s="12"/>
      <c r="F102" s="12"/>
      <c r="G102" s="12"/>
      <c r="H102" s="12"/>
      <c r="I102" s="12"/>
      <c r="J102" s="12"/>
      <c r="K102" s="83"/>
      <c r="L102" s="12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24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43"/>
      <c r="CF102" s="43"/>
      <c r="CG102" s="44"/>
      <c r="CH102" s="44"/>
      <c r="CI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</row>
    <row r="103" spans="1:162" s="5" customFormat="1" ht="15" hidden="1">
      <c r="A103" s="47"/>
      <c r="B103" s="47"/>
      <c r="C103" s="47"/>
      <c r="E103" s="12"/>
      <c r="F103" s="12"/>
      <c r="G103" s="12"/>
      <c r="H103" s="12"/>
      <c r="I103" s="12"/>
      <c r="J103" s="12"/>
      <c r="K103" s="83"/>
      <c r="L103" s="12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24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43"/>
      <c r="CF103" s="43"/>
      <c r="CG103" s="44"/>
      <c r="CH103" s="44"/>
      <c r="CI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</row>
    <row r="104" spans="1:162" s="5" customFormat="1" ht="15" hidden="1">
      <c r="A104" s="47"/>
      <c r="B104" s="47"/>
      <c r="C104" s="47"/>
      <c r="E104" s="12"/>
      <c r="F104" s="12"/>
      <c r="G104" s="12"/>
      <c r="H104" s="12"/>
      <c r="I104" s="12"/>
      <c r="J104" s="12"/>
      <c r="K104" s="83"/>
      <c r="L104" s="12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24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43"/>
      <c r="CF104" s="43"/>
      <c r="CG104" s="44"/>
      <c r="CH104" s="44"/>
      <c r="CI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</row>
    <row r="105" spans="1:162" s="5" customFormat="1" ht="15" hidden="1">
      <c r="A105" s="47"/>
      <c r="B105" s="47"/>
      <c r="C105" s="47"/>
      <c r="E105" s="12"/>
      <c r="F105" s="12"/>
      <c r="G105" s="12"/>
      <c r="H105" s="12"/>
      <c r="I105" s="12"/>
      <c r="J105" s="12"/>
      <c r="K105" s="83"/>
      <c r="L105" s="12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24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43"/>
      <c r="CF105" s="43"/>
      <c r="CG105" s="44"/>
      <c r="CH105" s="44"/>
      <c r="CI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</row>
    <row r="106" spans="1:162" s="5" customFormat="1" ht="15" hidden="1">
      <c r="A106" s="47"/>
      <c r="B106" s="47"/>
      <c r="C106" s="47"/>
      <c r="E106" s="12"/>
      <c r="F106" s="12"/>
      <c r="G106" s="12"/>
      <c r="H106" s="12"/>
      <c r="I106" s="12"/>
      <c r="J106" s="12"/>
      <c r="K106" s="83"/>
      <c r="L106" s="12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24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43"/>
      <c r="CF106" s="43"/>
      <c r="CG106" s="44"/>
      <c r="CH106" s="44"/>
      <c r="CI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</row>
    <row r="107" spans="1:162" s="5" customFormat="1" ht="15" hidden="1">
      <c r="A107" s="47"/>
      <c r="B107" s="47"/>
      <c r="C107" s="47"/>
      <c r="E107" s="12"/>
      <c r="F107" s="12"/>
      <c r="G107" s="12"/>
      <c r="H107" s="12"/>
      <c r="I107" s="12"/>
      <c r="J107" s="12"/>
      <c r="K107" s="83"/>
      <c r="L107" s="12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26"/>
      <c r="BJ107" s="26"/>
      <c r="BK107" s="26"/>
      <c r="BL107" s="26"/>
      <c r="BM107" s="24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43"/>
      <c r="CF107" s="43"/>
      <c r="CG107" s="44"/>
      <c r="CH107" s="44"/>
      <c r="CI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</row>
    <row r="108" spans="1:162" s="5" customFormat="1" ht="15" hidden="1">
      <c r="A108" s="47"/>
      <c r="B108" s="47"/>
      <c r="C108" s="47"/>
      <c r="E108" s="12"/>
      <c r="F108" s="12"/>
      <c r="G108" s="12"/>
      <c r="H108" s="12"/>
      <c r="I108" s="12"/>
      <c r="J108" s="12"/>
      <c r="K108" s="83"/>
      <c r="L108" s="12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26"/>
      <c r="BJ108" s="26"/>
      <c r="BK108" s="26"/>
      <c r="BL108" s="26"/>
      <c r="BM108" s="24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43"/>
      <c r="CF108" s="43"/>
      <c r="CG108" s="44"/>
      <c r="CH108" s="44"/>
      <c r="CI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</row>
    <row r="109" spans="1:162" s="5" customFormat="1" ht="15" hidden="1">
      <c r="A109" s="47"/>
      <c r="B109" s="47"/>
      <c r="C109" s="47"/>
      <c r="E109" s="12"/>
      <c r="F109" s="12"/>
      <c r="G109" s="12"/>
      <c r="H109" s="12"/>
      <c r="I109" s="12"/>
      <c r="J109" s="12"/>
      <c r="K109" s="83"/>
      <c r="L109" s="12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26"/>
      <c r="BJ109" s="26"/>
      <c r="BK109" s="26"/>
      <c r="BL109" s="26"/>
      <c r="BM109" s="24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43"/>
      <c r="CF109" s="43"/>
      <c r="CG109" s="44"/>
      <c r="CH109" s="44"/>
      <c r="CI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</row>
    <row r="110" spans="1:162" s="5" customFormat="1" ht="15" hidden="1">
      <c r="A110" s="47"/>
      <c r="B110" s="47"/>
      <c r="C110" s="47"/>
      <c r="E110" s="12"/>
      <c r="F110" s="12"/>
      <c r="G110" s="12"/>
      <c r="H110" s="12"/>
      <c r="I110" s="12"/>
      <c r="J110" s="12"/>
      <c r="K110" s="83"/>
      <c r="L110" s="12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26"/>
      <c r="BJ110" s="26"/>
      <c r="BK110" s="26"/>
      <c r="BL110" s="26"/>
      <c r="BM110" s="24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43"/>
      <c r="CF110" s="43"/>
      <c r="CG110" s="44"/>
      <c r="CH110" s="44"/>
      <c r="CI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</row>
    <row r="111" spans="1:162" s="5" customFormat="1" hidden="1">
      <c r="F111" s="12"/>
      <c r="K111" s="82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</row>
    <row r="112" spans="1:162" s="5" customFormat="1" hidden="1">
      <c r="F112" s="12"/>
      <c r="K112" s="82"/>
      <c r="P112" s="7"/>
      <c r="Q112" s="7"/>
      <c r="R112" s="7"/>
      <c r="S112" s="7"/>
      <c r="T112" s="7" t="s">
        <v>189</v>
      </c>
      <c r="U112" s="7" t="s">
        <v>190</v>
      </c>
      <c r="V112" s="7" t="s">
        <v>191</v>
      </c>
      <c r="W112" s="7" t="s">
        <v>192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spans="4:65" s="5" customFormat="1" hidden="1">
      <c r="D113" s="6" t="s">
        <v>57</v>
      </c>
      <c r="F113" s="12"/>
      <c r="H113" s="5" t="s">
        <v>58</v>
      </c>
      <c r="K113" s="82"/>
      <c r="M113" s="5" t="s">
        <v>59</v>
      </c>
      <c r="P113" s="7"/>
      <c r="Q113" s="7"/>
      <c r="R113" s="7"/>
      <c r="S113" s="58" t="s">
        <v>96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spans="4:65" s="5" customFormat="1" hidden="1">
      <c r="D114" s="10" t="s">
        <v>2</v>
      </c>
      <c r="E114" s="10" t="s">
        <v>60</v>
      </c>
      <c r="F114" s="6"/>
      <c r="G114" s="6"/>
      <c r="H114" s="6"/>
      <c r="I114" s="6"/>
      <c r="J114" s="6"/>
      <c r="K114" s="84"/>
      <c r="L114" s="6"/>
      <c r="M114" s="6"/>
      <c r="N114" s="6"/>
      <c r="O114" s="6"/>
      <c r="P114" s="7"/>
      <c r="Q114" s="8"/>
      <c r="R114" s="59" t="s">
        <v>90</v>
      </c>
      <c r="S114" s="58" t="s">
        <v>91</v>
      </c>
      <c r="T114" s="58" t="s">
        <v>92</v>
      </c>
      <c r="U114" s="58" t="s">
        <v>93</v>
      </c>
      <c r="V114" s="58" t="s">
        <v>94</v>
      </c>
      <c r="W114" s="58" t="s">
        <v>95</v>
      </c>
      <c r="X114" s="7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7"/>
      <c r="BF114" s="7"/>
      <c r="BG114" s="9"/>
      <c r="BH114" s="9"/>
      <c r="BI114" s="7"/>
      <c r="BJ114" s="7"/>
      <c r="BK114" s="9"/>
      <c r="BL114" s="9"/>
      <c r="BM114" s="11"/>
    </row>
    <row r="115" spans="4:65" s="5" customFormat="1" hidden="1">
      <c r="D115" s="6"/>
      <c r="E115" s="6"/>
      <c r="F115" s="6"/>
      <c r="G115" s="6"/>
      <c r="H115" s="6"/>
      <c r="I115" s="5" t="s">
        <v>61</v>
      </c>
      <c r="J115" s="57" t="s">
        <v>62</v>
      </c>
      <c r="K115" s="85" t="s">
        <v>63</v>
      </c>
      <c r="L115" s="6"/>
      <c r="M115" s="12">
        <v>15</v>
      </c>
      <c r="N115" s="12">
        <v>0.29799999999999999</v>
      </c>
      <c r="O115" s="6"/>
      <c r="P115" s="7"/>
      <c r="Q115" s="8"/>
      <c r="R115" s="8">
        <v>1</v>
      </c>
      <c r="S115" s="7">
        <v>1</v>
      </c>
      <c r="T115" s="7">
        <v>1</v>
      </c>
      <c r="U115" s="7">
        <v>1.05</v>
      </c>
      <c r="V115" s="7">
        <v>1.1200000000000001</v>
      </c>
      <c r="W115" s="7">
        <v>1.28</v>
      </c>
      <c r="X115" s="7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7"/>
      <c r="BF115" s="7"/>
      <c r="BG115" s="9"/>
      <c r="BH115" s="9"/>
      <c r="BI115" s="7"/>
      <c r="BJ115" s="7"/>
      <c r="BK115" s="9"/>
      <c r="BL115" s="9"/>
      <c r="BM115" s="11"/>
    </row>
    <row r="116" spans="4:65" s="5" customFormat="1" hidden="1">
      <c r="D116" s="6">
        <v>-20</v>
      </c>
      <c r="E116" s="6">
        <v>0.33400000000000002</v>
      </c>
      <c r="F116" s="6"/>
      <c r="G116" s="12"/>
      <c r="H116" s="12"/>
      <c r="I116" s="12"/>
      <c r="J116" s="12"/>
      <c r="K116" s="83"/>
      <c r="L116" s="6"/>
      <c r="M116" s="12">
        <v>16</v>
      </c>
      <c r="N116" s="12">
        <f>+N115+(N120-N115)/5</f>
        <v>0.31240000000000001</v>
      </c>
      <c r="O116" s="6"/>
      <c r="P116" s="7"/>
      <c r="Q116" s="8"/>
      <c r="R116" s="8">
        <v>2</v>
      </c>
      <c r="S116" s="7">
        <v>1</v>
      </c>
      <c r="T116" s="7">
        <v>1.04</v>
      </c>
      <c r="U116" s="7">
        <v>1.1299999999999999</v>
      </c>
      <c r="V116" s="7">
        <v>1.25</v>
      </c>
      <c r="W116" s="7">
        <v>1.47</v>
      </c>
      <c r="X116" s="7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7"/>
      <c r="BF116" s="7"/>
      <c r="BG116" s="9"/>
      <c r="BH116" s="9"/>
      <c r="BI116" s="7"/>
      <c r="BJ116" s="7"/>
      <c r="BK116" s="9"/>
      <c r="BL116" s="9"/>
      <c r="BM116" s="11"/>
    </row>
    <row r="117" spans="4:65" s="5" customFormat="1" hidden="1">
      <c r="D117" s="6">
        <v>-15</v>
      </c>
      <c r="E117" s="6">
        <v>0.32800000000000001</v>
      </c>
      <c r="F117" s="6"/>
      <c r="G117" s="12"/>
      <c r="H117" s="12">
        <v>10</v>
      </c>
      <c r="I117" s="12">
        <v>0.14399999999999999</v>
      </c>
      <c r="J117" s="12"/>
      <c r="K117" s="83"/>
      <c r="L117" s="6"/>
      <c r="M117" s="12">
        <v>17</v>
      </c>
      <c r="N117" s="12">
        <f>+N115+2*(N120-N115)/5</f>
        <v>0.32679999999999998</v>
      </c>
      <c r="O117" s="6"/>
      <c r="P117" s="7"/>
      <c r="Q117" s="8"/>
      <c r="R117" s="8">
        <v>3</v>
      </c>
      <c r="S117" s="7">
        <v>1</v>
      </c>
      <c r="T117" s="7">
        <v>1.06</v>
      </c>
      <c r="U117" s="7">
        <v>1.17</v>
      </c>
      <c r="V117" s="7">
        <v>1.38</v>
      </c>
      <c r="W117" s="7">
        <v>1.5</v>
      </c>
      <c r="X117" s="7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7"/>
      <c r="BF117" s="7"/>
      <c r="BG117" s="9"/>
      <c r="BH117" s="9"/>
      <c r="BI117" s="7"/>
      <c r="BJ117" s="7"/>
      <c r="BK117" s="9"/>
      <c r="BL117" s="9"/>
      <c r="BM117" s="11"/>
    </row>
    <row r="118" spans="4:65" s="5" customFormat="1" hidden="1">
      <c r="D118" s="6">
        <v>-10</v>
      </c>
      <c r="E118" s="6">
        <v>0.32200000000000001</v>
      </c>
      <c r="F118" s="6"/>
      <c r="G118" s="12"/>
      <c r="H118" s="12">
        <v>11</v>
      </c>
      <c r="I118" s="12">
        <f>I117+(I122-I117)/5</f>
        <v>0.16</v>
      </c>
      <c r="J118" s="12"/>
      <c r="K118" s="83"/>
      <c r="L118" s="6"/>
      <c r="M118" s="12">
        <v>18</v>
      </c>
      <c r="N118" s="12">
        <f>+N115+3*(N120-N115)/5</f>
        <v>0.3412</v>
      </c>
      <c r="O118" s="6"/>
      <c r="P118" s="7"/>
      <c r="Q118" s="8"/>
      <c r="R118" s="8">
        <v>4</v>
      </c>
      <c r="S118" s="5">
        <v>1</v>
      </c>
      <c r="T118" s="5">
        <v>1.01</v>
      </c>
      <c r="U118" s="5">
        <v>1.1000000000000001</v>
      </c>
      <c r="V118" s="5">
        <v>1.32</v>
      </c>
      <c r="W118" s="5">
        <v>1.45</v>
      </c>
      <c r="X118" s="7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7"/>
      <c r="BF118" s="7"/>
      <c r="BG118" s="9"/>
      <c r="BH118" s="9"/>
      <c r="BI118" s="7"/>
      <c r="BJ118" s="7"/>
      <c r="BK118" s="9"/>
      <c r="BL118" s="9"/>
      <c r="BM118" s="11"/>
    </row>
    <row r="119" spans="4:65" s="5" customFormat="1" hidden="1">
      <c r="D119" s="6">
        <v>-5</v>
      </c>
      <c r="E119" s="6">
        <v>0.316</v>
      </c>
      <c r="F119" s="6"/>
      <c r="G119" s="12"/>
      <c r="H119" s="12">
        <v>12</v>
      </c>
      <c r="I119" s="12">
        <f>I117+2*(I122-I117)/5</f>
        <v>0.17599999999999999</v>
      </c>
      <c r="J119" s="12"/>
      <c r="K119" s="83"/>
      <c r="L119" s="6"/>
      <c r="M119" s="12">
        <v>19</v>
      </c>
      <c r="N119" s="12">
        <f>+N115+4*(N120-N115)/5</f>
        <v>0.35559999999999997</v>
      </c>
      <c r="O119" s="6"/>
      <c r="P119" s="7"/>
      <c r="Q119" s="8"/>
      <c r="R119" s="8">
        <v>5</v>
      </c>
      <c r="S119" s="7"/>
      <c r="T119" s="7"/>
      <c r="U119" s="7"/>
      <c r="V119" s="7"/>
      <c r="W119" s="7"/>
      <c r="X119" s="7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7"/>
      <c r="BF119" s="7"/>
      <c r="BG119" s="9"/>
      <c r="BH119" s="9"/>
      <c r="BI119" s="7"/>
      <c r="BJ119" s="7"/>
      <c r="BK119" s="9"/>
      <c r="BL119" s="9"/>
      <c r="BM119" s="11"/>
    </row>
    <row r="120" spans="4:65" s="5" customFormat="1" hidden="1">
      <c r="D120" s="6">
        <v>0</v>
      </c>
      <c r="E120" s="6">
        <v>0.31</v>
      </c>
      <c r="F120" s="6"/>
      <c r="G120" s="12"/>
      <c r="H120" s="12">
        <v>13</v>
      </c>
      <c r="I120" s="12">
        <f>I117+3*(I122-I117)/5</f>
        <v>0.192</v>
      </c>
      <c r="J120" s="12"/>
      <c r="K120" s="83"/>
      <c r="L120" s="6"/>
      <c r="M120" s="12">
        <v>20</v>
      </c>
      <c r="N120" s="12">
        <v>0.37</v>
      </c>
      <c r="O120" s="6"/>
      <c r="P120" s="7"/>
      <c r="Q120" s="8"/>
      <c r="R120" s="8">
        <v>6</v>
      </c>
      <c r="S120" s="7">
        <v>1</v>
      </c>
      <c r="T120" s="7">
        <v>1</v>
      </c>
      <c r="U120" s="7">
        <v>1.04</v>
      </c>
      <c r="V120" s="7">
        <v>1.1200000000000001</v>
      </c>
      <c r="W120" s="7">
        <v>1.24</v>
      </c>
      <c r="X120" s="7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7"/>
      <c r="BF120" s="7"/>
      <c r="BG120" s="9"/>
      <c r="BH120" s="9"/>
      <c r="BI120" s="7"/>
      <c r="BJ120" s="7"/>
      <c r="BK120" s="9"/>
      <c r="BL120" s="9"/>
    </row>
    <row r="121" spans="4:65" s="5" customFormat="1" hidden="1">
      <c r="D121" s="6">
        <v>5</v>
      </c>
      <c r="E121" s="6">
        <v>0.30499999999999999</v>
      </c>
      <c r="F121" s="6"/>
      <c r="G121" s="12"/>
      <c r="H121" s="12">
        <v>14</v>
      </c>
      <c r="I121" s="12">
        <f>I117+4*(I122-I117)/5</f>
        <v>0.20800000000000002</v>
      </c>
      <c r="J121" s="12"/>
      <c r="K121" s="83"/>
      <c r="L121" s="6"/>
      <c r="M121" s="12">
        <v>21</v>
      </c>
      <c r="N121" s="12">
        <f>+N120+(N125-N120)/5</f>
        <v>0.38200000000000001</v>
      </c>
      <c r="O121" s="6"/>
      <c r="P121" s="7"/>
      <c r="Q121" s="8"/>
      <c r="R121" s="8">
        <v>7</v>
      </c>
      <c r="S121" s="7">
        <v>1</v>
      </c>
      <c r="T121" s="7">
        <v>1.04</v>
      </c>
      <c r="U121" s="7">
        <v>1.1299999999999999</v>
      </c>
      <c r="V121" s="7">
        <v>1.25</v>
      </c>
      <c r="W121" s="7">
        <v>1.35</v>
      </c>
      <c r="X121" s="7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7"/>
      <c r="BF121" s="7"/>
      <c r="BG121" s="9"/>
      <c r="BH121" s="9"/>
      <c r="BI121" s="7"/>
      <c r="BJ121" s="7"/>
      <c r="BK121" s="9"/>
      <c r="BL121" s="9"/>
    </row>
    <row r="122" spans="4:65" s="5" customFormat="1" hidden="1">
      <c r="D122" s="6">
        <v>10</v>
      </c>
      <c r="E122" s="6">
        <v>0.29899999999999999</v>
      </c>
      <c r="F122" s="6"/>
      <c r="G122" s="12"/>
      <c r="H122" s="12">
        <v>15</v>
      </c>
      <c r="I122" s="12">
        <v>0.224</v>
      </c>
      <c r="J122" s="12">
        <v>0.19</v>
      </c>
      <c r="K122" s="83"/>
      <c r="L122" s="6"/>
      <c r="M122" s="12">
        <v>22</v>
      </c>
      <c r="N122" s="12">
        <f>+N120+2*(N125-N120)/5</f>
        <v>0.39400000000000002</v>
      </c>
      <c r="O122" s="6"/>
      <c r="P122" s="7"/>
      <c r="Q122" s="8"/>
      <c r="R122" s="8">
        <v>8</v>
      </c>
      <c r="S122" s="7">
        <v>1</v>
      </c>
      <c r="T122" s="7">
        <v>1.06</v>
      </c>
      <c r="U122" s="7">
        <v>1.17</v>
      </c>
      <c r="V122" s="7">
        <v>1.33</v>
      </c>
      <c r="W122" s="7">
        <v>1.4</v>
      </c>
      <c r="X122" s="7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7"/>
      <c r="BF122" s="7"/>
      <c r="BG122" s="9"/>
      <c r="BH122" s="9"/>
      <c r="BI122" s="7"/>
      <c r="BJ122" s="7"/>
      <c r="BK122" s="9"/>
      <c r="BL122" s="9"/>
    </row>
    <row r="123" spans="4:65" s="5" customFormat="1" hidden="1">
      <c r="D123" s="6">
        <v>15</v>
      </c>
      <c r="E123" s="6">
        <v>0.29399999999999998</v>
      </c>
      <c r="F123" s="6"/>
      <c r="G123" s="12"/>
      <c r="H123" s="12">
        <v>16</v>
      </c>
      <c r="I123" s="12">
        <f>I122+(I127-I122)/5</f>
        <v>0.2402</v>
      </c>
      <c r="J123" s="12">
        <f>J122+(J127-J122)/5</f>
        <v>0.2064</v>
      </c>
      <c r="K123" s="83"/>
      <c r="L123" s="6"/>
      <c r="M123" s="12">
        <v>23</v>
      </c>
      <c r="N123" s="12">
        <f>+N120+3*(N125-N120)/5</f>
        <v>0.40599999999999997</v>
      </c>
      <c r="O123" s="6"/>
      <c r="P123" s="7"/>
      <c r="Q123" s="8"/>
      <c r="R123" s="8">
        <v>9</v>
      </c>
      <c r="S123" s="5">
        <v>1</v>
      </c>
      <c r="T123" s="5">
        <v>1.01</v>
      </c>
      <c r="U123" s="5">
        <v>1.1499999999999999</v>
      </c>
      <c r="V123" s="5">
        <v>1.32</v>
      </c>
      <c r="W123" s="5">
        <v>1.35</v>
      </c>
      <c r="X123" s="7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7"/>
      <c r="BF123" s="7"/>
      <c r="BG123" s="9"/>
      <c r="BH123" s="9"/>
      <c r="BI123" s="7"/>
      <c r="BJ123" s="7"/>
      <c r="BK123" s="9"/>
      <c r="BL123" s="9"/>
    </row>
    <row r="124" spans="4:65" s="5" customFormat="1" hidden="1">
      <c r="D124" s="6">
        <v>20</v>
      </c>
      <c r="E124" s="6">
        <v>0.28899999999999998</v>
      </c>
      <c r="F124" s="6"/>
      <c r="G124" s="12"/>
      <c r="H124" s="12">
        <v>17</v>
      </c>
      <c r="I124" s="12">
        <f>I122+2*(I127-I122)/5</f>
        <v>0.25640000000000002</v>
      </c>
      <c r="J124" s="12">
        <f>J122+2*(J127-J122)/5</f>
        <v>0.2228</v>
      </c>
      <c r="K124" s="83"/>
      <c r="L124" s="6"/>
      <c r="M124" s="12">
        <v>24</v>
      </c>
      <c r="N124" s="12">
        <f>+N120+4*(N125-N120)/5</f>
        <v>0.41799999999999998</v>
      </c>
      <c r="O124" s="6"/>
      <c r="P124" s="7"/>
      <c r="Q124" s="8"/>
      <c r="R124" s="8">
        <v>10</v>
      </c>
      <c r="X124" s="7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7"/>
      <c r="BF124" s="7"/>
      <c r="BG124" s="9"/>
      <c r="BH124" s="9"/>
      <c r="BI124" s="7"/>
      <c r="BJ124" s="7"/>
      <c r="BK124" s="9"/>
      <c r="BL124" s="9"/>
    </row>
    <row r="125" spans="4:65" s="5" customFormat="1" hidden="1">
      <c r="D125" s="6">
        <v>25</v>
      </c>
      <c r="E125" s="6">
        <v>0.28399999999999997</v>
      </c>
      <c r="F125" s="6"/>
      <c r="G125" s="12"/>
      <c r="H125" s="12">
        <v>18</v>
      </c>
      <c r="I125" s="12">
        <f>I122+3*(I127-I122)/5</f>
        <v>0.27260000000000001</v>
      </c>
      <c r="J125" s="12">
        <f>J122+3*(J127-J122)/5</f>
        <v>0.23920000000000002</v>
      </c>
      <c r="K125" s="83"/>
      <c r="L125" s="6"/>
      <c r="M125" s="12">
        <v>25</v>
      </c>
      <c r="N125" s="12">
        <v>0.43</v>
      </c>
      <c r="O125" s="6"/>
      <c r="P125" s="7"/>
      <c r="Q125" s="8"/>
      <c r="R125" s="8">
        <v>11</v>
      </c>
      <c r="S125" s="7">
        <v>1</v>
      </c>
      <c r="T125" s="7">
        <v>1.02</v>
      </c>
      <c r="U125" s="7">
        <v>1.08</v>
      </c>
      <c r="V125" s="7">
        <v>1.2</v>
      </c>
      <c r="W125" s="7">
        <v>1.4</v>
      </c>
      <c r="X125" s="7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7"/>
      <c r="BF125" s="7"/>
      <c r="BG125" s="9"/>
      <c r="BH125" s="9"/>
      <c r="BI125" s="7"/>
      <c r="BJ125" s="7"/>
      <c r="BK125" s="9"/>
      <c r="BL125" s="9"/>
    </row>
    <row r="126" spans="4:65" s="5" customFormat="1" hidden="1">
      <c r="D126" s="6">
        <v>30</v>
      </c>
      <c r="E126" s="6">
        <v>0.27900000000000003</v>
      </c>
      <c r="F126" s="6"/>
      <c r="G126" s="12"/>
      <c r="H126" s="12">
        <v>19</v>
      </c>
      <c r="I126" s="12">
        <f>I122+4*(I127-I122)/5</f>
        <v>0.2888</v>
      </c>
      <c r="J126" s="12">
        <f>J122+4*(J127-J122)/5</f>
        <v>0.25560000000000005</v>
      </c>
      <c r="K126" s="83"/>
      <c r="L126" s="6"/>
      <c r="M126" s="12">
        <v>26</v>
      </c>
      <c r="N126" s="12">
        <f>+N125+(N130-N125)/5</f>
        <v>0.44140000000000001</v>
      </c>
      <c r="O126" s="6"/>
      <c r="P126" s="7"/>
      <c r="Q126" s="8"/>
      <c r="R126" s="5">
        <v>12</v>
      </c>
      <c r="S126" s="7">
        <v>1</v>
      </c>
      <c r="T126" s="7">
        <v>1.06</v>
      </c>
      <c r="U126" s="7">
        <v>1.17</v>
      </c>
      <c r="V126" s="7">
        <v>1.35</v>
      </c>
      <c r="W126" s="7">
        <v>1.5</v>
      </c>
      <c r="X126" s="7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7"/>
      <c r="BF126" s="7"/>
      <c r="BG126" s="9"/>
      <c r="BH126" s="9"/>
      <c r="BI126" s="7"/>
      <c r="BJ126" s="7"/>
      <c r="BK126" s="9"/>
      <c r="BL126" s="9"/>
    </row>
    <row r="127" spans="4:65" s="5" customFormat="1" hidden="1">
      <c r="D127" s="6"/>
      <c r="E127" s="6"/>
      <c r="F127" s="6"/>
      <c r="G127" s="12"/>
      <c r="H127" s="12">
        <v>20</v>
      </c>
      <c r="I127" s="12">
        <v>0.30499999999999999</v>
      </c>
      <c r="J127" s="12">
        <v>0.27200000000000002</v>
      </c>
      <c r="K127" s="83"/>
      <c r="L127" s="6"/>
      <c r="M127" s="12">
        <v>27</v>
      </c>
      <c r="N127" s="12">
        <f>+N125+2*(N130-N125)/5</f>
        <v>0.45279999999999998</v>
      </c>
      <c r="O127" s="6"/>
      <c r="P127" s="7"/>
      <c r="Q127" s="8"/>
      <c r="R127" s="8">
        <v>13</v>
      </c>
      <c r="S127" s="5">
        <v>1</v>
      </c>
      <c r="T127" s="5">
        <v>0.99</v>
      </c>
      <c r="U127" s="5">
        <v>1.05</v>
      </c>
      <c r="V127" s="5">
        <v>1.22</v>
      </c>
      <c r="W127" s="5">
        <v>1.35</v>
      </c>
      <c r="X127" s="7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7"/>
      <c r="BF127" s="7"/>
      <c r="BG127" s="9"/>
      <c r="BH127" s="9"/>
      <c r="BI127" s="7"/>
      <c r="BJ127" s="7"/>
      <c r="BK127" s="9"/>
      <c r="BL127" s="9"/>
    </row>
    <row r="128" spans="4:65" s="5" customFormat="1" hidden="1">
      <c r="D128" s="6"/>
      <c r="E128" s="6"/>
      <c r="F128" s="6"/>
      <c r="G128" s="12"/>
      <c r="H128" s="12">
        <v>21</v>
      </c>
      <c r="I128" s="12">
        <f>I127+(I132-I127)/5</f>
        <v>0.3216</v>
      </c>
      <c r="J128" s="12">
        <f>J127+(J132-J127)/5</f>
        <v>0.2888</v>
      </c>
      <c r="K128" s="83"/>
      <c r="L128" s="6"/>
      <c r="M128" s="12">
        <v>28</v>
      </c>
      <c r="N128" s="12">
        <f>+N125+3*(N130-N125)/5</f>
        <v>0.4642</v>
      </c>
      <c r="O128" s="6"/>
      <c r="P128" s="7"/>
      <c r="Q128" s="8"/>
      <c r="R128" s="8">
        <v>14</v>
      </c>
      <c r="S128" s="7"/>
      <c r="T128" s="7"/>
      <c r="U128" s="7"/>
      <c r="V128" s="7"/>
      <c r="W128" s="7"/>
      <c r="X128" s="7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7"/>
      <c r="BF128" s="7"/>
      <c r="BG128" s="9"/>
      <c r="BH128" s="9"/>
      <c r="BI128" s="7"/>
      <c r="BJ128" s="7"/>
      <c r="BK128" s="9"/>
      <c r="BL128" s="9"/>
    </row>
    <row r="129" spans="4:64" hidden="1">
      <c r="D129" s="4"/>
      <c r="E129" s="4"/>
      <c r="F129" s="4"/>
      <c r="G129" s="24"/>
      <c r="H129" s="24">
        <v>22</v>
      </c>
      <c r="I129" s="24">
        <f>I127+2*(I132-I127)/5</f>
        <v>0.3382</v>
      </c>
      <c r="J129" s="24">
        <f>J127+2*(J132-J127)/5</f>
        <v>0.30559999999999998</v>
      </c>
      <c r="K129" s="81"/>
      <c r="L129" s="4"/>
      <c r="M129" s="24">
        <v>29</v>
      </c>
      <c r="N129" s="24">
        <f>+N125+4*(N130-N125)/5</f>
        <v>0.47559999999999997</v>
      </c>
      <c r="O129" s="4"/>
      <c r="P129" s="1"/>
      <c r="Q129" s="2"/>
      <c r="R129" s="2"/>
      <c r="S129" s="1"/>
      <c r="T129" s="1"/>
      <c r="U129" s="1"/>
      <c r="V129" s="1"/>
      <c r="W129" s="1"/>
      <c r="X129" s="1"/>
      <c r="Y129" s="1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1"/>
      <c r="BF129" s="1"/>
      <c r="BG129" s="3"/>
      <c r="BH129" s="3"/>
      <c r="BI129" s="1"/>
      <c r="BJ129" s="1"/>
      <c r="BK129" s="3"/>
      <c r="BL129" s="3"/>
    </row>
    <row r="130" spans="4:64" hidden="1">
      <c r="D130" s="4"/>
      <c r="E130" s="4"/>
      <c r="F130" s="4"/>
      <c r="G130" s="24"/>
      <c r="H130" s="24">
        <v>23</v>
      </c>
      <c r="I130" s="24">
        <f>I127+3*(I132-I127)/5</f>
        <v>0.3548</v>
      </c>
      <c r="J130" s="24">
        <f>J127+3*(J132-J127)/5</f>
        <v>0.32240000000000002</v>
      </c>
      <c r="K130" s="81">
        <v>0.28999999999999998</v>
      </c>
      <c r="L130" s="4"/>
      <c r="M130" s="24">
        <v>30</v>
      </c>
      <c r="N130" s="24">
        <v>0.48699999999999999</v>
      </c>
      <c r="O130" s="4"/>
      <c r="P130" s="1"/>
      <c r="Q130" s="2"/>
      <c r="R130" s="2"/>
      <c r="S130" s="1"/>
      <c r="T130" s="1"/>
      <c r="U130" s="1"/>
      <c r="V130" s="1"/>
      <c r="W130" s="1"/>
      <c r="X130" s="1"/>
      <c r="Y130" s="1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1"/>
      <c r="BF130" s="1"/>
      <c r="BG130" s="3"/>
      <c r="BH130" s="3"/>
      <c r="BI130" s="1"/>
      <c r="BJ130" s="1"/>
      <c r="BK130" s="3"/>
      <c r="BL130" s="3"/>
    </row>
    <row r="131" spans="4:64" hidden="1">
      <c r="D131" s="4"/>
      <c r="E131" s="4"/>
      <c r="F131" s="4"/>
      <c r="G131" s="24"/>
      <c r="H131" s="24">
        <v>24</v>
      </c>
      <c r="I131" s="24">
        <f>I127+4*(I132-I127)/5</f>
        <v>0.37140000000000001</v>
      </c>
      <c r="J131" s="24">
        <f>J127+4*(J132-J127)/5</f>
        <v>0.3392</v>
      </c>
      <c r="K131" s="81">
        <v>0.31</v>
      </c>
      <c r="L131" s="4"/>
      <c r="M131" s="24">
        <v>31</v>
      </c>
      <c r="N131" s="24">
        <f>+N130+(N135-N130)/5</f>
        <v>0.498</v>
      </c>
      <c r="O131" s="4"/>
      <c r="P131" s="1"/>
      <c r="Q131" s="2"/>
      <c r="R131" s="2"/>
      <c r="S131" s="1"/>
      <c r="T131" s="1"/>
      <c r="U131" s="1"/>
      <c r="V131" s="1"/>
      <c r="W131" s="1"/>
      <c r="X131" s="1"/>
      <c r="Y131" s="1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1"/>
      <c r="BF131" s="1"/>
      <c r="BG131" s="3"/>
      <c r="BH131" s="3"/>
      <c r="BI131" s="1"/>
      <c r="BJ131" s="1"/>
      <c r="BK131" s="3"/>
      <c r="BL131" s="3"/>
    </row>
    <row r="132" spans="4:64" hidden="1">
      <c r="D132" s="4"/>
      <c r="E132" s="4"/>
      <c r="F132" s="4"/>
      <c r="G132" s="24"/>
      <c r="H132" s="24">
        <v>25</v>
      </c>
      <c r="I132" s="24">
        <v>0.38800000000000001</v>
      </c>
      <c r="J132" s="24">
        <v>0.35599999999999998</v>
      </c>
      <c r="K132" s="81">
        <v>0.32500000000000001</v>
      </c>
      <c r="L132" s="4"/>
      <c r="M132" s="24">
        <v>32</v>
      </c>
      <c r="N132" s="24">
        <f>+N130+2*(N135-N130)/5</f>
        <v>0.50900000000000001</v>
      </c>
      <c r="O132" s="4"/>
      <c r="P132" s="1"/>
      <c r="Q132" s="2"/>
      <c r="R132" s="2"/>
      <c r="S132" s="1"/>
      <c r="T132" s="1"/>
      <c r="U132" s="1"/>
      <c r="V132" s="1"/>
      <c r="W132" s="1"/>
      <c r="X132" s="1"/>
      <c r="Y132" s="1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1"/>
      <c r="BF132" s="1"/>
      <c r="BG132" s="3"/>
      <c r="BH132" s="3"/>
      <c r="BI132" s="1"/>
      <c r="BJ132" s="1"/>
      <c r="BK132" s="3"/>
      <c r="BL132" s="3"/>
    </row>
    <row r="133" spans="4:64" hidden="1">
      <c r="D133" s="4"/>
      <c r="E133" s="4"/>
      <c r="F133" s="4"/>
      <c r="G133" s="24"/>
      <c r="H133" s="24">
        <v>26</v>
      </c>
      <c r="I133" s="24">
        <f>I132+(I137-I132)/5</f>
        <v>0.4052</v>
      </c>
      <c r="J133" s="24">
        <f>J132+(J137-J132)/5</f>
        <v>0.37319999999999998</v>
      </c>
      <c r="K133" s="81">
        <f>K132+(K137-K132)/5</f>
        <v>0.3422</v>
      </c>
      <c r="L133" s="4"/>
      <c r="M133" s="24">
        <v>33</v>
      </c>
      <c r="N133" s="24">
        <f>+N130+3*(N135-N130)/5</f>
        <v>0.52</v>
      </c>
      <c r="O133" s="4"/>
      <c r="P133" s="1"/>
      <c r="Q133" s="2"/>
      <c r="R133" s="2"/>
      <c r="S133" s="1"/>
      <c r="T133" s="1"/>
      <c r="U133" s="1"/>
      <c r="V133" s="1"/>
      <c r="W133" s="1"/>
      <c r="X133" s="1"/>
      <c r="Y133" s="1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1"/>
      <c r="BF133" s="1"/>
      <c r="BG133" s="3"/>
      <c r="BH133" s="3"/>
      <c r="BI133" s="1"/>
      <c r="BJ133" s="1"/>
      <c r="BK133" s="3"/>
      <c r="BL133" s="3"/>
    </row>
    <row r="134" spans="4:64" hidden="1">
      <c r="D134" s="4"/>
      <c r="E134" s="4"/>
      <c r="F134" s="4"/>
      <c r="G134" s="4"/>
      <c r="H134" s="24">
        <v>27</v>
      </c>
      <c r="I134" s="24">
        <f>I132+2*(I137-I132)/5</f>
        <v>0.4224</v>
      </c>
      <c r="J134" s="24">
        <f>J132+2*(J137-J132)/5</f>
        <v>0.39039999999999997</v>
      </c>
      <c r="K134" s="81">
        <f>K132+2*(K137-K132)/5</f>
        <v>0.3594</v>
      </c>
      <c r="L134" s="4"/>
      <c r="M134" s="24">
        <v>34</v>
      </c>
      <c r="N134" s="24">
        <f>+N130+4*(N135-N130)/5</f>
        <v>0.53100000000000003</v>
      </c>
      <c r="O134" s="4"/>
      <c r="P134" s="1"/>
      <c r="Q134" s="2"/>
      <c r="R134" s="2"/>
      <c r="S134" s="1"/>
      <c r="T134" s="1"/>
      <c r="U134" s="1"/>
      <c r="V134" s="1"/>
      <c r="W134" s="1"/>
      <c r="X134" s="1"/>
      <c r="Y134" s="1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1"/>
      <c r="BF134" s="1"/>
      <c r="BG134" s="3"/>
      <c r="BH134" s="3"/>
      <c r="BI134" s="1"/>
      <c r="BJ134" s="1"/>
      <c r="BK134" s="3"/>
      <c r="BL134" s="3"/>
    </row>
    <row r="135" spans="4:64" hidden="1">
      <c r="D135" s="4"/>
      <c r="E135" s="4"/>
      <c r="F135" s="4"/>
      <c r="G135" s="4"/>
      <c r="H135" s="24">
        <v>28</v>
      </c>
      <c r="I135" s="24">
        <f>I132+3*(I137-I132)/5</f>
        <v>0.43959999999999999</v>
      </c>
      <c r="J135" s="24">
        <f>J132+3*(J137-J132)/5</f>
        <v>0.40760000000000002</v>
      </c>
      <c r="K135" s="81">
        <f>K132+3*(K137-K132)/5</f>
        <v>0.37659999999999999</v>
      </c>
      <c r="L135" s="4"/>
      <c r="M135" s="24">
        <v>35</v>
      </c>
      <c r="N135" s="24">
        <v>0.54200000000000004</v>
      </c>
      <c r="O135" s="4"/>
      <c r="P135" s="1"/>
      <c r="Q135" s="2"/>
      <c r="R135" s="2"/>
      <c r="S135" s="1"/>
      <c r="T135" s="1"/>
      <c r="U135" s="1"/>
      <c r="V135" s="1"/>
      <c r="W135" s="1"/>
      <c r="X135" s="1"/>
      <c r="Y135" s="1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1"/>
      <c r="BF135" s="1"/>
      <c r="BG135" s="3"/>
      <c r="BH135" s="3"/>
      <c r="BI135" s="1"/>
      <c r="BJ135" s="1"/>
      <c r="BK135" s="3"/>
      <c r="BL135" s="3"/>
    </row>
    <row r="136" spans="4:64" hidden="1">
      <c r="D136" s="4"/>
      <c r="E136" s="4"/>
      <c r="F136" s="4"/>
      <c r="G136" s="4"/>
      <c r="H136" s="24">
        <v>29</v>
      </c>
      <c r="I136" s="24">
        <f>I132+4*(I137-I132)/5</f>
        <v>0.45679999999999998</v>
      </c>
      <c r="J136" s="24">
        <f>J132+4*(J137-J132)/5</f>
        <v>0.42480000000000001</v>
      </c>
      <c r="K136" s="81">
        <f>K132+4*(K137-K132)/5</f>
        <v>0.39379999999999998</v>
      </c>
      <c r="L136" s="4"/>
      <c r="M136" s="24">
        <v>36</v>
      </c>
      <c r="N136" s="24">
        <f>+N135+(N140-N135)/5</f>
        <v>0.55200000000000005</v>
      </c>
      <c r="O136" s="4"/>
      <c r="P136" s="1"/>
      <c r="Q136" s="2"/>
      <c r="R136" s="2"/>
      <c r="S136" s="1"/>
      <c r="T136" s="1"/>
      <c r="U136" s="1"/>
      <c r="V136" s="1"/>
      <c r="W136" s="1"/>
      <c r="X136" s="1"/>
      <c r="Y136" s="1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1"/>
      <c r="BF136" s="1"/>
      <c r="BG136" s="3"/>
      <c r="BH136" s="3"/>
      <c r="BI136" s="1"/>
      <c r="BJ136" s="1"/>
      <c r="BK136" s="3"/>
      <c r="BL136" s="3"/>
    </row>
    <row r="137" spans="4:64" hidden="1">
      <c r="D137" s="4"/>
      <c r="E137" s="4"/>
      <c r="F137" s="4"/>
      <c r="G137" s="4"/>
      <c r="H137" s="24">
        <v>30</v>
      </c>
      <c r="I137" s="56">
        <v>0.47399999999999998</v>
      </c>
      <c r="J137" s="56">
        <v>0.442</v>
      </c>
      <c r="K137" s="86">
        <v>0.41099999999999998</v>
      </c>
      <c r="L137" s="4"/>
      <c r="M137" s="24">
        <v>37</v>
      </c>
      <c r="N137" s="24">
        <f>+N135+2*(N140-N135)/5</f>
        <v>0.56200000000000006</v>
      </c>
      <c r="O137" s="4"/>
      <c r="P137" s="1"/>
      <c r="Q137" s="2"/>
      <c r="R137" s="2"/>
      <c r="S137" s="1"/>
      <c r="T137" s="1"/>
      <c r="U137" s="1"/>
      <c r="V137" s="1"/>
      <c r="W137" s="1"/>
      <c r="X137" s="1"/>
      <c r="Y137" s="1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1"/>
      <c r="BF137" s="1"/>
      <c r="BG137" s="3"/>
      <c r="BH137" s="3"/>
      <c r="BI137" s="1"/>
      <c r="BJ137" s="1"/>
      <c r="BK137" s="3"/>
      <c r="BL137" s="3"/>
    </row>
    <row r="138" spans="4:64" hidden="1">
      <c r="D138" s="4"/>
      <c r="E138" s="4"/>
      <c r="F138" s="4"/>
      <c r="G138" s="4"/>
      <c r="H138" s="24">
        <v>31</v>
      </c>
      <c r="I138" s="24">
        <f>I137+(I142-I137)/5</f>
        <v>0.4914</v>
      </c>
      <c r="J138" s="24">
        <f>J137+(J142-J137)/5</f>
        <v>0.45960000000000001</v>
      </c>
      <c r="K138" s="81">
        <f>K137+(K142-K137)/5</f>
        <v>0.42879999999999996</v>
      </c>
      <c r="L138" s="4"/>
      <c r="M138" s="24">
        <v>38</v>
      </c>
      <c r="N138" s="24">
        <f>+N135+3*(N140-N135)/5</f>
        <v>0.57199999999999995</v>
      </c>
      <c r="O138" s="4"/>
      <c r="P138" s="1"/>
      <c r="Q138" s="2"/>
      <c r="R138" s="2"/>
      <c r="S138" s="1"/>
      <c r="T138" s="1"/>
      <c r="U138" s="1"/>
      <c r="V138" s="1"/>
      <c r="W138" s="1"/>
      <c r="X138" s="1"/>
      <c r="Y138" s="1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1"/>
      <c r="BF138" s="1"/>
      <c r="BG138" s="3"/>
      <c r="BH138" s="3"/>
      <c r="BI138" s="1"/>
      <c r="BJ138" s="1"/>
      <c r="BK138" s="3"/>
      <c r="BL138" s="3"/>
    </row>
    <row r="139" spans="4:64" hidden="1">
      <c r="D139" s="4"/>
      <c r="E139" s="4"/>
      <c r="F139" s="4"/>
      <c r="G139" s="4"/>
      <c r="H139" s="24">
        <v>32</v>
      </c>
      <c r="I139" s="24">
        <f>I137+2*(I142-I137)/5</f>
        <v>0.50880000000000003</v>
      </c>
      <c r="J139" s="24">
        <f>J137+2*(J142-J137)/5</f>
        <v>0.47720000000000001</v>
      </c>
      <c r="K139" s="81">
        <f>K137+2*(K142-K137)/5</f>
        <v>0.4466</v>
      </c>
      <c r="L139" s="4"/>
      <c r="M139" s="24">
        <v>39</v>
      </c>
      <c r="N139" s="24">
        <f>+N135+4*(N140-N135)/5</f>
        <v>0.58199999999999996</v>
      </c>
      <c r="O139" s="4"/>
      <c r="P139" s="1"/>
      <c r="Q139" s="2"/>
      <c r="R139" s="2"/>
      <c r="S139" s="1"/>
      <c r="T139" s="1"/>
      <c r="U139" s="1"/>
      <c r="V139" s="1"/>
      <c r="W139" s="1"/>
      <c r="X139" s="1"/>
      <c r="Y139" s="1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1"/>
      <c r="BF139" s="1"/>
      <c r="BG139" s="3"/>
      <c r="BH139" s="3"/>
      <c r="BI139" s="1"/>
      <c r="BJ139" s="1"/>
      <c r="BK139" s="3"/>
      <c r="BL139" s="3"/>
    </row>
    <row r="140" spans="4:64" hidden="1">
      <c r="D140" s="4"/>
      <c r="E140" s="4"/>
      <c r="F140" s="4"/>
      <c r="G140" s="4"/>
      <c r="H140" s="24">
        <v>33</v>
      </c>
      <c r="I140" s="24">
        <f>I137+3*(I142-I137)/5</f>
        <v>0.5262</v>
      </c>
      <c r="J140" s="24">
        <f>J137+3*(J142-J137)/5</f>
        <v>0.49480000000000002</v>
      </c>
      <c r="K140" s="81">
        <f>K137+3*(K142-K137)/5</f>
        <v>0.46439999999999998</v>
      </c>
      <c r="L140" s="4"/>
      <c r="M140" s="24">
        <v>40</v>
      </c>
      <c r="N140" s="24">
        <v>0.59199999999999997</v>
      </c>
      <c r="O140" s="4"/>
      <c r="P140" s="1"/>
      <c r="Q140" s="2"/>
      <c r="R140" s="2"/>
      <c r="S140" s="1"/>
      <c r="T140" s="1"/>
      <c r="U140" s="1"/>
      <c r="V140" s="1"/>
      <c r="W140" s="1"/>
      <c r="X140" s="1"/>
      <c r="Y140" s="1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1"/>
      <c r="BF140" s="1"/>
      <c r="BG140" s="3"/>
      <c r="BH140" s="3"/>
      <c r="BI140" s="1"/>
      <c r="BJ140" s="1"/>
      <c r="BK140" s="3"/>
      <c r="BL140" s="3"/>
    </row>
    <row r="141" spans="4:64" hidden="1">
      <c r="D141" s="4"/>
      <c r="E141" s="4"/>
      <c r="F141" s="4"/>
      <c r="G141" s="4"/>
      <c r="H141" s="24">
        <v>34</v>
      </c>
      <c r="I141" s="24">
        <f>I137+4*(I142-I137)/5</f>
        <v>0.54360000000000008</v>
      </c>
      <c r="J141" s="24">
        <f>J137+4*(J142-J137)/5</f>
        <v>0.51239999999999997</v>
      </c>
      <c r="K141" s="81">
        <f>K137+4*(K142-K137)/5</f>
        <v>0.48219999999999996</v>
      </c>
      <c r="L141" s="4"/>
      <c r="M141" s="24">
        <v>41</v>
      </c>
      <c r="N141" s="24">
        <f>+N140+(N145-N140)/5</f>
        <v>0.60199999999999998</v>
      </c>
      <c r="O141" s="4"/>
      <c r="P141" s="1"/>
      <c r="Q141" s="2"/>
      <c r="R141" s="2"/>
      <c r="S141" s="1"/>
      <c r="T141" s="1"/>
      <c r="U141" s="1"/>
      <c r="V141" s="1"/>
      <c r="W141" s="1"/>
      <c r="X141" s="1"/>
      <c r="Y141" s="1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1"/>
      <c r="BF141" s="1"/>
      <c r="BG141" s="3"/>
      <c r="BH141" s="3"/>
      <c r="BI141" s="1"/>
      <c r="BJ141" s="1"/>
      <c r="BK141" s="3"/>
      <c r="BL141" s="3"/>
    </row>
    <row r="142" spans="4:64" hidden="1">
      <c r="D142" s="4"/>
      <c r="E142" s="4"/>
      <c r="F142" s="4"/>
      <c r="G142" s="4"/>
      <c r="H142" s="55">
        <v>35</v>
      </c>
      <c r="I142" s="55">
        <v>0.56100000000000005</v>
      </c>
      <c r="J142" s="55">
        <v>0.53</v>
      </c>
      <c r="K142" s="87">
        <v>0.5</v>
      </c>
      <c r="L142" s="4"/>
      <c r="M142" s="24">
        <v>42</v>
      </c>
      <c r="N142" s="24">
        <f>+N140+2*(N145-N140)/5</f>
        <v>0.61199999999999999</v>
      </c>
      <c r="O142" s="4"/>
      <c r="P142" s="1"/>
      <c r="Q142" s="2"/>
      <c r="R142" s="2"/>
      <c r="S142" s="1"/>
      <c r="T142" s="1"/>
      <c r="U142" s="1"/>
      <c r="V142" s="1"/>
      <c r="W142" s="1"/>
      <c r="X142" s="1"/>
      <c r="Y142" s="1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1"/>
      <c r="BF142" s="1"/>
      <c r="BG142" s="3"/>
      <c r="BH142" s="3"/>
      <c r="BI142" s="1"/>
      <c r="BJ142" s="1"/>
      <c r="BK142" s="3"/>
      <c r="BL142" s="3"/>
    </row>
    <row r="143" spans="4:64" hidden="1">
      <c r="D143" s="4"/>
      <c r="E143" s="4"/>
      <c r="F143" s="4"/>
      <c r="G143" s="4"/>
      <c r="H143" s="24">
        <v>36</v>
      </c>
      <c r="I143" s="24">
        <f>I142+(I147-I142)/5</f>
        <v>0.57900000000000007</v>
      </c>
      <c r="J143" s="24">
        <f>J142+(J147-J142)/5</f>
        <v>0.54800000000000004</v>
      </c>
      <c r="K143" s="81">
        <f>K142+(K147-K142)/5</f>
        <v>0.51800000000000002</v>
      </c>
      <c r="L143" s="4"/>
      <c r="M143" s="24">
        <v>43</v>
      </c>
      <c r="N143" s="24">
        <f>+N140+3*(N145-N140)/5</f>
        <v>0.622</v>
      </c>
      <c r="O143" s="4"/>
      <c r="P143" s="1"/>
      <c r="Q143" s="2"/>
      <c r="R143" s="2"/>
      <c r="S143" s="1"/>
      <c r="T143" s="1"/>
      <c r="U143" s="1"/>
      <c r="V143" s="1"/>
      <c r="W143" s="1"/>
      <c r="X143" s="1"/>
      <c r="Y143" s="1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1"/>
      <c r="BF143" s="1"/>
      <c r="BG143" s="3"/>
      <c r="BH143" s="3"/>
      <c r="BI143" s="1"/>
      <c r="BJ143" s="1"/>
      <c r="BK143" s="3"/>
      <c r="BL143" s="3"/>
    </row>
    <row r="144" spans="4:64" hidden="1">
      <c r="D144" s="4"/>
      <c r="E144" s="4"/>
      <c r="F144" s="4"/>
      <c r="G144" s="4"/>
      <c r="H144" s="24">
        <v>37</v>
      </c>
      <c r="I144" s="24">
        <f>I142+2*(I147-I142)/5</f>
        <v>0.59700000000000009</v>
      </c>
      <c r="J144" s="24">
        <f>J142+2*(J147-J142)/5</f>
        <v>0.56600000000000006</v>
      </c>
      <c r="K144" s="81">
        <f>K142+2*(K147-K142)/5</f>
        <v>0.53600000000000003</v>
      </c>
      <c r="L144" s="4"/>
      <c r="M144" s="24">
        <v>44</v>
      </c>
      <c r="N144" s="24">
        <f>+N140+4*(N145-N140)/5</f>
        <v>0.63200000000000001</v>
      </c>
      <c r="O144" s="4"/>
      <c r="P144" s="1"/>
      <c r="Q144" s="2"/>
      <c r="R144" s="2"/>
      <c r="S144" s="1"/>
      <c r="T144" s="1"/>
      <c r="U144" s="1"/>
      <c r="V144" s="1"/>
      <c r="W144" s="1"/>
      <c r="X144" s="1"/>
      <c r="Y144" s="1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1"/>
      <c r="BF144" s="1"/>
      <c r="BG144" s="3"/>
      <c r="BH144" s="3"/>
      <c r="BI144" s="1"/>
      <c r="BJ144" s="1"/>
      <c r="BK144" s="3"/>
      <c r="BL144" s="3"/>
    </row>
    <row r="145" spans="4:64" hidden="1">
      <c r="D145" s="4"/>
      <c r="E145" s="4"/>
      <c r="F145" s="4"/>
      <c r="G145" s="4"/>
      <c r="H145" s="24">
        <v>38</v>
      </c>
      <c r="I145" s="24">
        <f>I142+3*(I147-I142)/5</f>
        <v>0.61499999999999999</v>
      </c>
      <c r="J145" s="24">
        <f>J142+3*(J147-J142)/5</f>
        <v>0.58399999999999996</v>
      </c>
      <c r="K145" s="81">
        <f>K142+3*(K147-K142)/5</f>
        <v>0.55399999999999994</v>
      </c>
      <c r="L145" s="4"/>
      <c r="M145" s="24">
        <v>45</v>
      </c>
      <c r="N145" s="24">
        <v>0.64200000000000002</v>
      </c>
      <c r="O145" s="4"/>
      <c r="P145" s="1"/>
      <c r="Q145" s="2"/>
      <c r="R145" s="2"/>
      <c r="S145" s="1"/>
      <c r="T145" s="1"/>
      <c r="U145" s="1"/>
      <c r="V145" s="1"/>
      <c r="W145" s="1"/>
      <c r="X145" s="1"/>
      <c r="Y145" s="1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1"/>
      <c r="BF145" s="1"/>
      <c r="BG145" s="3"/>
      <c r="BH145" s="3"/>
      <c r="BI145" s="1"/>
      <c r="BJ145" s="1"/>
      <c r="BK145" s="3"/>
      <c r="BL145" s="3"/>
    </row>
    <row r="146" spans="4:64" hidden="1">
      <c r="D146" s="4"/>
      <c r="E146" s="4"/>
      <c r="F146" s="4"/>
      <c r="G146" s="4"/>
      <c r="H146" s="24">
        <v>39</v>
      </c>
      <c r="I146" s="24">
        <f>I142+4*(I147-I142)/5</f>
        <v>0.63300000000000001</v>
      </c>
      <c r="J146" s="24">
        <f>J142+4*(J147-J142)/5</f>
        <v>0.60199999999999998</v>
      </c>
      <c r="K146" s="81">
        <f>K142+4*(K147-K142)/5</f>
        <v>0.57199999999999995</v>
      </c>
      <c r="L146" s="4"/>
      <c r="M146" s="24">
        <v>46</v>
      </c>
      <c r="N146" s="24">
        <f>+N145+(N150-N145)/5</f>
        <v>0.6502</v>
      </c>
      <c r="O146" s="4"/>
      <c r="P146" s="1"/>
      <c r="Q146" s="2"/>
      <c r="R146" s="2"/>
      <c r="S146" s="1"/>
      <c r="T146" s="1"/>
      <c r="U146" s="1"/>
      <c r="V146" s="1"/>
      <c r="W146" s="1"/>
      <c r="X146" s="1"/>
      <c r="Y146" s="1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1"/>
      <c r="BF146" s="1"/>
      <c r="BG146" s="3"/>
      <c r="BH146" s="3"/>
      <c r="BI146" s="1"/>
      <c r="BJ146" s="1"/>
      <c r="BK146" s="3"/>
      <c r="BL146" s="3"/>
    </row>
    <row r="147" spans="4:64" hidden="1">
      <c r="D147" s="4"/>
      <c r="E147" s="4"/>
      <c r="F147" s="4"/>
      <c r="G147" s="4"/>
      <c r="H147" s="24">
        <v>40</v>
      </c>
      <c r="I147" s="24">
        <v>0.65100000000000002</v>
      </c>
      <c r="J147" s="24">
        <v>0.62</v>
      </c>
      <c r="K147" s="81">
        <v>0.59</v>
      </c>
      <c r="L147" s="4"/>
      <c r="M147" s="24">
        <v>47</v>
      </c>
      <c r="N147" s="24">
        <f>+N145+2*(N150-N145)/5</f>
        <v>0.65839999999999999</v>
      </c>
      <c r="O147" s="4"/>
      <c r="P147" s="1"/>
      <c r="Q147" s="2"/>
      <c r="R147" s="2"/>
      <c r="S147" s="1"/>
      <c r="T147" s="1"/>
      <c r="U147" s="1"/>
      <c r="V147" s="1"/>
      <c r="W147" s="1"/>
      <c r="X147" s="1"/>
      <c r="Y147" s="1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1"/>
      <c r="BF147" s="1"/>
      <c r="BG147" s="3"/>
      <c r="BH147" s="3"/>
      <c r="BI147" s="1"/>
      <c r="BJ147" s="1"/>
      <c r="BK147" s="3"/>
      <c r="BL147" s="3"/>
    </row>
    <row r="148" spans="4:64" hidden="1">
      <c r="D148" s="4"/>
      <c r="E148" s="4"/>
      <c r="F148" s="4"/>
      <c r="G148" s="4"/>
      <c r="H148" s="24">
        <v>41</v>
      </c>
      <c r="I148" s="24">
        <f>I147+(I152-I147)/5</f>
        <v>0.6694</v>
      </c>
      <c r="J148" s="24">
        <f>J147+(J152-J147)/5</f>
        <v>0.63600000000000001</v>
      </c>
      <c r="K148" s="81">
        <f>K147+(K152-K147)/5</f>
        <v>0.60839999999999994</v>
      </c>
      <c r="L148" s="4"/>
      <c r="M148" s="24">
        <v>48</v>
      </c>
      <c r="N148" s="24">
        <f>+N145+3*(N150-N145)/5</f>
        <v>0.66660000000000008</v>
      </c>
      <c r="O148" s="4"/>
      <c r="P148" s="1"/>
      <c r="Q148" s="2"/>
      <c r="R148" s="2"/>
      <c r="S148" s="1"/>
      <c r="T148" s="1"/>
      <c r="U148" s="1"/>
      <c r="V148" s="1"/>
      <c r="W148" s="1"/>
      <c r="X148" s="1"/>
      <c r="Y148" s="1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1"/>
      <c r="BF148" s="1"/>
      <c r="BG148" s="3"/>
      <c r="BH148" s="3"/>
      <c r="BI148" s="1"/>
      <c r="BJ148" s="1"/>
      <c r="BK148" s="3"/>
      <c r="BL148" s="3"/>
    </row>
    <row r="149" spans="4:64" hidden="1">
      <c r="D149" s="4"/>
      <c r="E149" s="4"/>
      <c r="F149" s="4"/>
      <c r="G149" s="4"/>
      <c r="H149" s="24">
        <v>42</v>
      </c>
      <c r="I149" s="24">
        <f>I147+2*(I152-I147)/5</f>
        <v>0.68779999999999997</v>
      </c>
      <c r="J149" s="24">
        <f>J147+2*(J152-J147)/5</f>
        <v>0.65200000000000002</v>
      </c>
      <c r="K149" s="81">
        <f>K147+2*(K152-K147)/5</f>
        <v>0.62680000000000002</v>
      </c>
      <c r="L149" s="4"/>
      <c r="M149" s="24">
        <v>49</v>
      </c>
      <c r="N149" s="24">
        <f>+N145+4*(N150-N145)/5</f>
        <v>0.67480000000000007</v>
      </c>
      <c r="O149" s="4"/>
      <c r="P149" s="1"/>
      <c r="Q149" s="2"/>
      <c r="R149" s="2"/>
      <c r="S149" s="1"/>
      <c r="T149" s="1"/>
      <c r="U149" s="1"/>
      <c r="V149" s="1"/>
      <c r="W149" s="1"/>
      <c r="X149" s="1"/>
      <c r="Y149" s="1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1"/>
      <c r="BF149" s="1"/>
      <c r="BG149" s="3"/>
      <c r="BH149" s="3"/>
      <c r="BI149" s="1"/>
      <c r="BJ149" s="1"/>
      <c r="BK149" s="3"/>
      <c r="BL149" s="3"/>
    </row>
    <row r="150" spans="4:64" hidden="1">
      <c r="D150" s="4"/>
      <c r="E150" s="4"/>
      <c r="F150" s="4"/>
      <c r="G150" s="4"/>
      <c r="H150" s="24">
        <v>43</v>
      </c>
      <c r="I150" s="24">
        <f>I147+3*(I152-I147)/5</f>
        <v>0.70620000000000005</v>
      </c>
      <c r="J150" s="24">
        <f>J147+3*(J152-J147)/5</f>
        <v>0.66799999999999993</v>
      </c>
      <c r="K150" s="81">
        <f>K147+3*(K152-K147)/5</f>
        <v>0.6452</v>
      </c>
      <c r="L150" s="4"/>
      <c r="M150" s="24">
        <v>50</v>
      </c>
      <c r="N150" s="24">
        <v>0.68300000000000005</v>
      </c>
      <c r="O150" s="4"/>
      <c r="P150" s="1"/>
      <c r="Q150" s="2"/>
      <c r="R150" s="2"/>
      <c r="S150" s="1"/>
      <c r="T150" s="1"/>
      <c r="U150" s="1"/>
      <c r="V150" s="1"/>
      <c r="W150" s="1"/>
      <c r="X150" s="1"/>
      <c r="Y150" s="1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1"/>
      <c r="BF150" s="1"/>
      <c r="BG150" s="3"/>
      <c r="BH150" s="3"/>
      <c r="BI150" s="1"/>
      <c r="BJ150" s="1"/>
      <c r="BK150" s="3"/>
      <c r="BL150" s="3"/>
    </row>
    <row r="151" spans="4:64" hidden="1">
      <c r="D151" s="4"/>
      <c r="E151" s="4"/>
      <c r="F151" s="4"/>
      <c r="G151" s="4"/>
      <c r="H151" s="24">
        <v>44</v>
      </c>
      <c r="I151" s="24">
        <f>I147+4*(I152-I147)/5</f>
        <v>0.72460000000000002</v>
      </c>
      <c r="J151" s="24">
        <f>J147+4*(J152-J147)/5</f>
        <v>0.68399999999999994</v>
      </c>
      <c r="K151" s="81">
        <f>K147+4*(K152-K147)/5</f>
        <v>0.66360000000000008</v>
      </c>
      <c r="L151" s="4"/>
      <c r="M151" s="24">
        <v>51</v>
      </c>
      <c r="N151" s="24">
        <f>+N150+(N155-N150)/5</f>
        <v>0.69040000000000001</v>
      </c>
      <c r="O151" s="4"/>
      <c r="P151" s="1"/>
      <c r="Q151" s="2"/>
      <c r="R151" s="2"/>
      <c r="S151" s="1"/>
      <c r="T151" s="1"/>
      <c r="U151" s="1"/>
      <c r="V151" s="1"/>
      <c r="W151" s="1"/>
      <c r="X151" s="1"/>
      <c r="Y151" s="1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1"/>
      <c r="BF151" s="1"/>
      <c r="BG151" s="3"/>
      <c r="BH151" s="3"/>
      <c r="BI151" s="1"/>
      <c r="BJ151" s="1"/>
      <c r="BK151" s="3"/>
      <c r="BL151" s="3"/>
    </row>
    <row r="152" spans="4:64" hidden="1">
      <c r="D152" s="4"/>
      <c r="E152" s="4"/>
      <c r="F152" s="4"/>
      <c r="G152" s="4"/>
      <c r="H152" s="24">
        <v>45</v>
      </c>
      <c r="I152" s="24">
        <v>0.74299999999999999</v>
      </c>
      <c r="J152" s="24">
        <v>0.7</v>
      </c>
      <c r="K152" s="81">
        <v>0.68200000000000005</v>
      </c>
      <c r="L152" s="4"/>
      <c r="M152" s="24">
        <v>52</v>
      </c>
      <c r="N152" s="24">
        <f>+N150+2*(N155-N150)/5</f>
        <v>0.69779999999999998</v>
      </c>
      <c r="O152" s="4"/>
      <c r="P152" s="1"/>
      <c r="Q152" s="2"/>
      <c r="R152" s="2"/>
      <c r="S152" s="1"/>
      <c r="T152" s="1"/>
      <c r="U152" s="1"/>
      <c r="V152" s="1"/>
      <c r="W152" s="1"/>
      <c r="X152" s="1"/>
      <c r="Y152" s="1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1"/>
      <c r="BF152" s="1"/>
      <c r="BG152" s="3"/>
      <c r="BH152" s="3"/>
      <c r="BI152" s="1"/>
      <c r="BJ152" s="1"/>
      <c r="BK152" s="3"/>
      <c r="BL152" s="3"/>
    </row>
    <row r="153" spans="4:64" hidden="1">
      <c r="D153" s="4"/>
      <c r="E153" s="4"/>
      <c r="F153" s="4"/>
      <c r="G153" s="4"/>
      <c r="H153" s="24">
        <v>46</v>
      </c>
      <c r="I153" s="24">
        <f>I152+(I157-I152)/5</f>
        <v>0.76159999999999994</v>
      </c>
      <c r="J153" s="24">
        <f>J152+(J157-J152)/5</f>
        <v>0.72119999999999995</v>
      </c>
      <c r="K153" s="81">
        <f>K152+(K157-K152)/5</f>
        <v>0.70080000000000009</v>
      </c>
      <c r="L153" s="4"/>
      <c r="M153" s="24">
        <v>53</v>
      </c>
      <c r="N153" s="24">
        <f>+N150+3*(N155-N150)/5</f>
        <v>0.70520000000000005</v>
      </c>
      <c r="O153" s="4"/>
      <c r="P153" s="1"/>
      <c r="Q153" s="2"/>
      <c r="R153" s="2"/>
      <c r="S153" s="1"/>
      <c r="T153" s="1"/>
      <c r="U153" s="1"/>
      <c r="V153" s="1"/>
      <c r="W153" s="1"/>
      <c r="X153" s="1"/>
      <c r="Y153" s="1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1"/>
      <c r="BF153" s="1"/>
      <c r="BG153" s="3"/>
      <c r="BH153" s="3"/>
      <c r="BI153" s="1"/>
      <c r="BJ153" s="1"/>
      <c r="BK153" s="3"/>
      <c r="BL153" s="3"/>
    </row>
    <row r="154" spans="4:64" hidden="1">
      <c r="D154" s="4"/>
      <c r="E154" s="4"/>
      <c r="F154" s="4"/>
      <c r="G154" s="4"/>
      <c r="H154" s="24">
        <v>47</v>
      </c>
      <c r="I154" s="24">
        <f>I152+2*(I157-I152)/5</f>
        <v>0.7802</v>
      </c>
      <c r="J154" s="24">
        <f>J152+2*(J157-J152)/5</f>
        <v>0.74239999999999995</v>
      </c>
      <c r="K154" s="81">
        <f>K152+2*(K157-K152)/5</f>
        <v>0.71960000000000002</v>
      </c>
      <c r="L154" s="4"/>
      <c r="M154" s="24">
        <v>54</v>
      </c>
      <c r="N154" s="24">
        <v>0.72</v>
      </c>
      <c r="O154" s="4"/>
      <c r="P154" s="1"/>
      <c r="Q154" s="2"/>
      <c r="R154" s="2"/>
      <c r="S154" s="1"/>
      <c r="T154" s="1"/>
      <c r="U154" s="1"/>
      <c r="V154" s="1"/>
      <c r="W154" s="1"/>
      <c r="X154" s="1"/>
      <c r="Y154" s="1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1"/>
      <c r="BF154" s="1"/>
      <c r="BG154" s="3"/>
      <c r="BH154" s="3"/>
      <c r="BI154" s="1"/>
      <c r="BJ154" s="1"/>
      <c r="BK154" s="3"/>
      <c r="BL154" s="3"/>
    </row>
    <row r="155" spans="4:64" hidden="1">
      <c r="D155" s="4"/>
      <c r="E155" s="4"/>
      <c r="F155" s="4"/>
      <c r="G155" s="4"/>
      <c r="H155" s="24">
        <v>48</v>
      </c>
      <c r="I155" s="24">
        <f>I152+3*(I157-I152)/5</f>
        <v>0.79879999999999995</v>
      </c>
      <c r="J155" s="24">
        <f>J152+3*(J157-J152)/5</f>
        <v>0.76360000000000006</v>
      </c>
      <c r="K155" s="81">
        <f>K152+3*(K157-K152)/5</f>
        <v>0.73840000000000006</v>
      </c>
      <c r="L155" s="4"/>
      <c r="M155" s="24">
        <v>55</v>
      </c>
      <c r="N155" s="24">
        <v>0.72</v>
      </c>
      <c r="O155" s="4"/>
      <c r="P155" s="1"/>
      <c r="Q155" s="2"/>
      <c r="R155" s="2"/>
      <c r="S155" s="1"/>
      <c r="T155" s="1"/>
      <c r="U155" s="1"/>
      <c r="V155" s="1"/>
      <c r="W155" s="1"/>
      <c r="X155" s="1"/>
      <c r="Y155" s="1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1"/>
      <c r="BF155" s="1"/>
      <c r="BG155" s="3"/>
      <c r="BH155" s="3"/>
      <c r="BI155" s="1"/>
      <c r="BJ155" s="1"/>
      <c r="BK155" s="3"/>
      <c r="BL155" s="3"/>
    </row>
    <row r="156" spans="4:64" hidden="1">
      <c r="D156" s="4"/>
      <c r="E156" s="4"/>
      <c r="F156" s="4"/>
      <c r="G156" s="4"/>
      <c r="H156" s="24">
        <v>49</v>
      </c>
      <c r="I156" s="24">
        <f>I152+4*(I157-I152)/5</f>
        <v>0.81740000000000002</v>
      </c>
      <c r="J156" s="24">
        <f>J152+4*(J157-J152)/5</f>
        <v>0.78480000000000005</v>
      </c>
      <c r="K156" s="81">
        <f>K152+4*(K157-K152)/5</f>
        <v>0.75719999999999998</v>
      </c>
      <c r="L156" s="4"/>
      <c r="M156" s="24">
        <v>56</v>
      </c>
      <c r="N156" s="24">
        <f>+N155+(N160-N155)/5</f>
        <v>0.72699999999999998</v>
      </c>
      <c r="O156" s="4"/>
      <c r="P156" s="1"/>
      <c r="Q156" s="2"/>
      <c r="R156" s="2"/>
      <c r="S156" s="1"/>
      <c r="T156" s="1"/>
      <c r="U156" s="1"/>
      <c r="V156" s="1"/>
      <c r="W156" s="1"/>
      <c r="X156" s="1"/>
      <c r="Y156" s="1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1"/>
      <c r="BF156" s="1"/>
      <c r="BG156" s="3"/>
      <c r="BH156" s="3"/>
      <c r="BI156" s="1"/>
      <c r="BJ156" s="1"/>
      <c r="BK156" s="3"/>
      <c r="BL156" s="3"/>
    </row>
    <row r="157" spans="4:64" hidden="1">
      <c r="D157" s="4"/>
      <c r="E157" s="4"/>
      <c r="F157" s="4"/>
      <c r="G157" s="4"/>
      <c r="H157" s="24">
        <v>50</v>
      </c>
      <c r="I157" s="24">
        <v>0.83599999999999997</v>
      </c>
      <c r="J157" s="24">
        <v>0.80600000000000005</v>
      </c>
      <c r="K157" s="81">
        <v>0.77600000000000002</v>
      </c>
      <c r="L157" s="4"/>
      <c r="M157" s="24">
        <v>57</v>
      </c>
      <c r="N157" s="24">
        <f>+N155+2*(N160-N155)/5</f>
        <v>0.73399999999999999</v>
      </c>
      <c r="O157" s="4"/>
      <c r="P157" s="1"/>
      <c r="Q157" s="2"/>
      <c r="R157" s="2"/>
      <c r="S157" s="1"/>
      <c r="T157" s="1"/>
      <c r="U157" s="1"/>
      <c r="V157" s="1"/>
      <c r="W157" s="1"/>
      <c r="X157" s="1"/>
      <c r="Y157" s="1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1"/>
      <c r="BF157" s="1"/>
      <c r="BG157" s="3"/>
      <c r="BH157" s="3"/>
      <c r="BI157" s="1"/>
      <c r="BJ157" s="1"/>
      <c r="BK157" s="3"/>
      <c r="BL157" s="3"/>
    </row>
    <row r="158" spans="4:64" hidden="1">
      <c r="D158" s="4"/>
      <c r="E158" s="4"/>
      <c r="F158" s="4"/>
      <c r="G158" s="4"/>
      <c r="H158" s="24">
        <v>51</v>
      </c>
      <c r="I158" s="24">
        <f>I157+(I162-I157)/5</f>
        <v>0.85519999999999996</v>
      </c>
      <c r="J158" s="24">
        <f>J157+(J162-J157)/5</f>
        <v>0.81980000000000008</v>
      </c>
      <c r="K158" s="81">
        <f>K157+(K162-K157)/5</f>
        <v>0.79520000000000002</v>
      </c>
      <c r="L158" s="4"/>
      <c r="M158" s="24">
        <v>58</v>
      </c>
      <c r="N158" s="24">
        <f>+N155+3*(N160-N155)/5</f>
        <v>0.74099999999999999</v>
      </c>
      <c r="O158" s="4"/>
      <c r="P158" s="1"/>
      <c r="Q158" s="2"/>
      <c r="R158" s="2"/>
      <c r="S158" s="1"/>
      <c r="T158" s="1"/>
      <c r="U158" s="1"/>
      <c r="V158" s="1"/>
      <c r="W158" s="1"/>
      <c r="X158" s="1"/>
      <c r="Y158" s="1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1"/>
      <c r="BF158" s="1"/>
      <c r="BG158" s="3"/>
      <c r="BH158" s="3"/>
      <c r="BI158" s="1"/>
      <c r="BJ158" s="1"/>
      <c r="BK158" s="3"/>
      <c r="BL158" s="3"/>
    </row>
    <row r="159" spans="4:64" hidden="1">
      <c r="D159" s="4"/>
      <c r="E159" s="4"/>
      <c r="F159" s="4"/>
      <c r="G159" s="4"/>
      <c r="H159" s="24">
        <v>52</v>
      </c>
      <c r="I159" s="24">
        <f>I157+2*(I162-I157)/5</f>
        <v>0.87439999999999996</v>
      </c>
      <c r="J159" s="24">
        <f>J157+2*(J162-J157)/5</f>
        <v>0.83360000000000001</v>
      </c>
      <c r="K159" s="81">
        <f>K157+2*(K162-K157)/5</f>
        <v>0.81440000000000001</v>
      </c>
      <c r="L159" s="4"/>
      <c r="M159" s="24">
        <v>59</v>
      </c>
      <c r="N159" s="24">
        <v>0.72</v>
      </c>
      <c r="O159" s="4"/>
      <c r="P159" s="1"/>
      <c r="Q159" s="2"/>
      <c r="R159" s="2"/>
      <c r="S159" s="1"/>
      <c r="T159" s="1"/>
      <c r="U159" s="1"/>
      <c r="V159" s="1"/>
      <c r="W159" s="1"/>
      <c r="X159" s="1"/>
      <c r="Y159" s="1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1"/>
      <c r="BF159" s="1"/>
      <c r="BG159" s="3"/>
      <c r="BH159" s="3"/>
      <c r="BI159" s="1"/>
      <c r="BJ159" s="1"/>
      <c r="BK159" s="3"/>
      <c r="BL159" s="3"/>
    </row>
    <row r="160" spans="4:64" hidden="1">
      <c r="D160" s="4"/>
      <c r="E160" s="4"/>
      <c r="F160" s="4"/>
      <c r="G160" s="4"/>
      <c r="H160" s="24">
        <v>53</v>
      </c>
      <c r="I160" s="24">
        <f>I157+3*(I162-I157)/5</f>
        <v>0.89360000000000006</v>
      </c>
      <c r="J160" s="24">
        <f>J157+3*(J162-J157)/5</f>
        <v>0.84740000000000004</v>
      </c>
      <c r="K160" s="81">
        <f>K157+3*(K162-K157)/5</f>
        <v>0.83360000000000001</v>
      </c>
      <c r="L160" s="4"/>
      <c r="M160" s="24">
        <v>60</v>
      </c>
      <c r="N160" s="24">
        <v>0.755</v>
      </c>
      <c r="O160" s="4"/>
      <c r="P160" s="1"/>
      <c r="Q160" s="2"/>
      <c r="R160" s="2"/>
      <c r="S160" s="1"/>
      <c r="T160" s="1"/>
      <c r="U160" s="1"/>
      <c r="V160" s="1"/>
      <c r="W160" s="1"/>
      <c r="X160" s="1"/>
      <c r="Y160" s="1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1"/>
      <c r="BF160" s="1"/>
      <c r="BG160" s="3"/>
      <c r="BH160" s="3"/>
      <c r="BI160" s="1"/>
      <c r="BJ160" s="1"/>
      <c r="BK160" s="3"/>
      <c r="BL160" s="3"/>
    </row>
    <row r="161" spans="4:64" hidden="1">
      <c r="D161" s="4"/>
      <c r="E161" s="4"/>
      <c r="F161" s="4"/>
      <c r="G161" s="4"/>
      <c r="H161" s="24">
        <v>54</v>
      </c>
      <c r="I161" s="24">
        <f>I157+4*(I162-I157)/5</f>
        <v>0.91280000000000006</v>
      </c>
      <c r="J161" s="24">
        <f>J157+4*(J162-J157)/5</f>
        <v>0.86119999999999997</v>
      </c>
      <c r="K161" s="81">
        <f>K157+4*(K162-K157)/5</f>
        <v>0.8528</v>
      </c>
      <c r="L161" s="4"/>
      <c r="M161" s="24">
        <v>61</v>
      </c>
      <c r="N161" s="24">
        <f>+N160+(N165-N160)/5</f>
        <v>0.76200000000000001</v>
      </c>
      <c r="O161" s="4"/>
      <c r="P161" s="1"/>
      <c r="Q161" s="2"/>
      <c r="R161" s="2"/>
      <c r="S161" s="1"/>
      <c r="T161" s="1"/>
      <c r="U161" s="1"/>
      <c r="V161" s="1"/>
      <c r="W161" s="1"/>
      <c r="X161" s="1"/>
      <c r="Y161" s="1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1"/>
      <c r="BF161" s="1"/>
      <c r="BG161" s="3"/>
      <c r="BH161" s="3"/>
      <c r="BI161" s="1"/>
      <c r="BJ161" s="1"/>
      <c r="BK161" s="3"/>
      <c r="BL161" s="3"/>
    </row>
    <row r="162" spans="4:64" hidden="1">
      <c r="D162" s="4"/>
      <c r="E162" s="4"/>
      <c r="F162" s="4"/>
      <c r="G162" s="4"/>
      <c r="H162" s="24">
        <v>55</v>
      </c>
      <c r="I162" s="24">
        <v>0.93200000000000005</v>
      </c>
      <c r="J162" s="55">
        <v>0.875</v>
      </c>
      <c r="K162" s="81">
        <v>0.872</v>
      </c>
      <c r="L162" s="4"/>
      <c r="M162" s="24">
        <v>62</v>
      </c>
      <c r="N162" s="24">
        <f>+N160+2*(N165-N160)/5</f>
        <v>0.76900000000000002</v>
      </c>
      <c r="O162" s="4"/>
      <c r="P162" s="1"/>
      <c r="Q162" s="2"/>
      <c r="R162" s="2"/>
      <c r="S162" s="1"/>
      <c r="T162" s="1"/>
      <c r="U162" s="1"/>
      <c r="V162" s="1"/>
      <c r="W162" s="1"/>
      <c r="X162" s="1"/>
      <c r="Y162" s="1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1"/>
      <c r="BF162" s="1"/>
      <c r="BG162" s="3"/>
      <c r="BH162" s="3"/>
      <c r="BI162" s="1"/>
      <c r="BJ162" s="1"/>
      <c r="BK162" s="3"/>
      <c r="BL162" s="3"/>
    </row>
    <row r="163" spans="4:64" hidden="1">
      <c r="D163" s="4"/>
      <c r="E163" s="4"/>
      <c r="F163" s="4"/>
      <c r="G163" s="4"/>
      <c r="H163" s="24">
        <v>56</v>
      </c>
      <c r="I163" s="24">
        <f>I162+(I167-I162)/5</f>
        <v>0.9516</v>
      </c>
      <c r="J163" s="24">
        <f>J162+(J167-J162)/5</f>
        <v>0.9</v>
      </c>
      <c r="K163" s="81">
        <f>K162+(K167-K162)/5</f>
        <v>0.89159999999999995</v>
      </c>
      <c r="L163" s="4"/>
      <c r="M163" s="24">
        <v>63</v>
      </c>
      <c r="N163" s="24">
        <f>+N160+3*(N165-N160)/5</f>
        <v>0.77600000000000002</v>
      </c>
      <c r="O163" s="4"/>
      <c r="P163" s="1"/>
      <c r="Q163" s="2"/>
      <c r="R163" s="2"/>
      <c r="S163" s="1"/>
      <c r="T163" s="1"/>
      <c r="U163" s="1"/>
      <c r="V163" s="1"/>
      <c r="W163" s="1"/>
      <c r="X163" s="1"/>
      <c r="Y163" s="1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1"/>
      <c r="BF163" s="1"/>
      <c r="BG163" s="3"/>
      <c r="BH163" s="3"/>
      <c r="BI163" s="1"/>
      <c r="BJ163" s="1"/>
      <c r="BK163" s="3"/>
      <c r="BL163" s="3"/>
    </row>
    <row r="164" spans="4:64" hidden="1">
      <c r="D164" s="4"/>
      <c r="E164" s="4"/>
      <c r="F164" s="4"/>
      <c r="G164" s="4"/>
      <c r="H164" s="24">
        <v>57</v>
      </c>
      <c r="I164" s="24">
        <f>I162+2*(I167-I162)/5</f>
        <v>0.97120000000000006</v>
      </c>
      <c r="J164" s="24">
        <f>J162+2*(J167-J162)/5</f>
        <v>0.92500000000000004</v>
      </c>
      <c r="K164" s="81">
        <f>K162+2*(K167-K162)/5</f>
        <v>0.91120000000000001</v>
      </c>
      <c r="L164" s="4"/>
      <c r="M164" s="24">
        <v>64</v>
      </c>
      <c r="N164" s="24">
        <f>+N160+4*(N165-N160)/5</f>
        <v>0.78300000000000003</v>
      </c>
      <c r="O164" s="4"/>
      <c r="P164" s="1"/>
      <c r="Q164" s="2"/>
      <c r="R164" s="2"/>
      <c r="S164" s="1"/>
      <c r="T164" s="1"/>
      <c r="U164" s="1"/>
      <c r="V164" s="1"/>
      <c r="W164" s="1"/>
      <c r="X164" s="1"/>
      <c r="Y164" s="1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1"/>
      <c r="BF164" s="1"/>
      <c r="BG164" s="3"/>
      <c r="BH164" s="3"/>
      <c r="BI164" s="1"/>
      <c r="BJ164" s="1"/>
      <c r="BK164" s="3"/>
      <c r="BL164" s="3"/>
    </row>
    <row r="165" spans="4:64" hidden="1">
      <c r="D165" s="4"/>
      <c r="E165" s="4"/>
      <c r="F165" s="4"/>
      <c r="G165" s="4"/>
      <c r="H165" s="24">
        <v>58</v>
      </c>
      <c r="I165" s="24">
        <f>I162+3*(I167-I162)/5</f>
        <v>0.99080000000000001</v>
      </c>
      <c r="J165" s="24">
        <f>J162+3*(J167-J162)/5</f>
        <v>0.95</v>
      </c>
      <c r="K165" s="81">
        <f>K162+3*(K167-K162)/5</f>
        <v>0.93079999999999996</v>
      </c>
      <c r="L165" s="4"/>
      <c r="M165" s="24">
        <v>65</v>
      </c>
      <c r="N165" s="24">
        <v>0.79</v>
      </c>
      <c r="O165" s="4"/>
      <c r="P165" s="1"/>
      <c r="Q165" s="2"/>
      <c r="R165" s="2"/>
      <c r="S165" s="1"/>
      <c r="T165" s="1"/>
      <c r="U165" s="1"/>
      <c r="V165" s="1"/>
      <c r="W165" s="1"/>
      <c r="X165" s="1"/>
      <c r="Y165" s="1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1"/>
      <c r="BF165" s="1"/>
      <c r="BG165" s="3"/>
      <c r="BH165" s="3"/>
      <c r="BI165" s="1"/>
      <c r="BJ165" s="1"/>
      <c r="BK165" s="3"/>
      <c r="BL165" s="3"/>
    </row>
    <row r="166" spans="4:64" hidden="1">
      <c r="D166" s="4"/>
      <c r="E166" s="4"/>
      <c r="F166" s="4"/>
      <c r="G166" s="4"/>
      <c r="H166" s="24">
        <v>59</v>
      </c>
      <c r="I166" s="24">
        <f>I162+4*(I167-I162)/5</f>
        <v>1.0104</v>
      </c>
      <c r="J166" s="24">
        <f>J162+4*(J167-J162)/5</f>
        <v>0.97499999999999998</v>
      </c>
      <c r="K166" s="81">
        <f>K162+4*(K167-K162)/5</f>
        <v>0.95040000000000002</v>
      </c>
      <c r="L166" s="4"/>
      <c r="M166" s="24">
        <v>66</v>
      </c>
      <c r="N166" s="24">
        <f>+N165+(N170-N165)/5</f>
        <v>0.79720000000000002</v>
      </c>
      <c r="O166" s="4"/>
      <c r="P166" s="1"/>
      <c r="Q166" s="2"/>
      <c r="R166" s="2"/>
      <c r="S166" s="1"/>
      <c r="T166" s="1"/>
      <c r="U166" s="1"/>
      <c r="V166" s="1"/>
      <c r="W166" s="1"/>
      <c r="X166" s="1"/>
      <c r="Y166" s="1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1"/>
      <c r="BF166" s="1"/>
      <c r="BG166" s="3"/>
      <c r="BH166" s="3"/>
      <c r="BI166" s="1"/>
      <c r="BJ166" s="1"/>
      <c r="BK166" s="3"/>
      <c r="BL166" s="3"/>
    </row>
    <row r="167" spans="4:64" hidden="1">
      <c r="D167" s="4"/>
      <c r="E167" s="4"/>
      <c r="F167" s="4"/>
      <c r="G167" s="4"/>
      <c r="H167" s="24">
        <v>60</v>
      </c>
      <c r="I167" s="24">
        <v>1.03</v>
      </c>
      <c r="J167" s="24">
        <v>1</v>
      </c>
      <c r="K167" s="81">
        <v>0.97</v>
      </c>
      <c r="L167" s="4"/>
      <c r="M167" s="24">
        <v>67</v>
      </c>
      <c r="N167" s="24">
        <f>+N165+2*(N170-N165)/5</f>
        <v>0.8044</v>
      </c>
      <c r="O167" s="4"/>
      <c r="P167" s="1"/>
      <c r="Q167" s="2"/>
      <c r="R167" s="2"/>
      <c r="S167" s="1"/>
      <c r="T167" s="1"/>
      <c r="U167" s="1"/>
      <c r="V167" s="1"/>
      <c r="W167" s="1"/>
      <c r="X167" s="1"/>
      <c r="Y167" s="1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1"/>
      <c r="BF167" s="1"/>
      <c r="BG167" s="3"/>
      <c r="BH167" s="3"/>
      <c r="BI167" s="1"/>
      <c r="BJ167" s="1"/>
      <c r="BK167" s="3"/>
      <c r="BL167" s="3"/>
    </row>
    <row r="168" spans="4:64" hidden="1">
      <c r="D168" s="4"/>
      <c r="E168" s="4"/>
      <c r="F168" s="4"/>
      <c r="G168" s="4"/>
      <c r="H168" s="24">
        <v>61</v>
      </c>
      <c r="I168" s="24">
        <f>I167+(I172-I167)/5</f>
        <v>1.0504</v>
      </c>
      <c r="J168" s="24">
        <f>J167+(J172-J167)/5</f>
        <v>1.0204</v>
      </c>
      <c r="K168" s="81">
        <f>K167+(K172-K167)/5</f>
        <v>0.99039999999999995</v>
      </c>
      <c r="L168" s="4"/>
      <c r="M168" s="24">
        <v>68</v>
      </c>
      <c r="N168" s="24">
        <f>+N165+3*(N170-N165)/5</f>
        <v>0.81159999999999999</v>
      </c>
      <c r="O168" s="4"/>
      <c r="P168" s="1"/>
      <c r="Q168" s="2"/>
      <c r="R168" s="2"/>
      <c r="S168" s="1"/>
      <c r="T168" s="1"/>
      <c r="U168" s="1"/>
      <c r="V168" s="1"/>
      <c r="W168" s="1"/>
      <c r="X168" s="1"/>
      <c r="Y168" s="1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1"/>
      <c r="BF168" s="1"/>
      <c r="BG168" s="3"/>
      <c r="BH168" s="3"/>
      <c r="BI168" s="1"/>
      <c r="BJ168" s="1"/>
      <c r="BK168" s="3"/>
      <c r="BL168" s="3"/>
    </row>
    <row r="169" spans="4:64" hidden="1">
      <c r="D169" s="4"/>
      <c r="E169" s="4"/>
      <c r="F169" s="4"/>
      <c r="G169" s="4"/>
      <c r="H169" s="24">
        <v>62</v>
      </c>
      <c r="I169" s="24">
        <f>I167+2*(I172-I167)/5</f>
        <v>1.0708</v>
      </c>
      <c r="J169" s="24">
        <f>J167+2*(J172-J167)/5</f>
        <v>1.0407999999999999</v>
      </c>
      <c r="K169" s="81">
        <f>K167+2*(K172-K167)/5</f>
        <v>1.0107999999999999</v>
      </c>
      <c r="L169" s="4"/>
      <c r="M169" s="24">
        <v>69</v>
      </c>
      <c r="N169" s="24">
        <f>+N165+4*(N170-N165)/5</f>
        <v>0.81879999999999997</v>
      </c>
      <c r="O169" s="4"/>
      <c r="P169" s="1"/>
      <c r="Q169" s="2"/>
      <c r="R169" s="2"/>
      <c r="S169" s="1"/>
      <c r="T169" s="1"/>
      <c r="U169" s="1"/>
      <c r="V169" s="1"/>
      <c r="W169" s="1"/>
      <c r="X169" s="1"/>
      <c r="Y169" s="1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1"/>
      <c r="BF169" s="1"/>
      <c r="BG169" s="3"/>
      <c r="BH169" s="3"/>
      <c r="BI169" s="1"/>
      <c r="BJ169" s="1"/>
      <c r="BK169" s="3"/>
      <c r="BL169" s="3"/>
    </row>
    <row r="170" spans="4:64" hidden="1">
      <c r="D170" s="4"/>
      <c r="E170" s="4"/>
      <c r="F170" s="4"/>
      <c r="G170" s="4"/>
      <c r="H170" s="24">
        <v>63</v>
      </c>
      <c r="I170" s="24">
        <f>I167+3*(I172-I167)/5</f>
        <v>1.0911999999999999</v>
      </c>
      <c r="J170" s="24">
        <f>J167+3*(J172-J167)/5</f>
        <v>1.0612000000000001</v>
      </c>
      <c r="K170" s="81">
        <f>K167+3*(K172-K167)/5</f>
        <v>1.0312000000000001</v>
      </c>
      <c r="L170" s="4"/>
      <c r="M170" s="24">
        <v>70</v>
      </c>
      <c r="N170" s="24">
        <v>0.82599999999999996</v>
      </c>
      <c r="O170" s="4"/>
      <c r="P170" s="1"/>
      <c r="Q170" s="2"/>
      <c r="R170" s="2"/>
      <c r="S170" s="1"/>
      <c r="T170" s="1"/>
      <c r="U170" s="1"/>
      <c r="V170" s="1"/>
      <c r="W170" s="1"/>
      <c r="X170" s="1"/>
      <c r="Y170" s="1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1"/>
      <c r="BF170" s="1"/>
      <c r="BG170" s="3"/>
      <c r="BH170" s="3"/>
      <c r="BI170" s="1"/>
      <c r="BJ170" s="1"/>
      <c r="BK170" s="3"/>
      <c r="BL170" s="3"/>
    </row>
    <row r="171" spans="4:64" hidden="1">
      <c r="D171" s="4"/>
      <c r="E171" s="4"/>
      <c r="F171" s="4"/>
      <c r="G171" s="4"/>
      <c r="H171" s="24">
        <v>64</v>
      </c>
      <c r="I171" s="24">
        <f>I167+4*(I172-I167)/5</f>
        <v>1.1115999999999999</v>
      </c>
      <c r="J171" s="24">
        <f>J167+4*(J172-J167)/5</f>
        <v>1.0816000000000001</v>
      </c>
      <c r="K171" s="81">
        <f>K167+4*(K172-K167)/5</f>
        <v>1.0516000000000001</v>
      </c>
      <c r="L171" s="4"/>
      <c r="M171" s="24">
        <v>71</v>
      </c>
      <c r="N171" s="24">
        <f>+N170+(N175-N170)/5</f>
        <v>0.83239999999999992</v>
      </c>
      <c r="O171" s="4"/>
      <c r="P171" s="1"/>
      <c r="Q171" s="2"/>
      <c r="R171" s="2"/>
      <c r="S171" s="1"/>
      <c r="T171" s="1"/>
      <c r="U171" s="1"/>
      <c r="V171" s="1"/>
      <c r="W171" s="1"/>
      <c r="X171" s="1"/>
      <c r="Y171" s="1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1"/>
      <c r="BF171" s="1"/>
      <c r="BG171" s="3"/>
      <c r="BH171" s="3"/>
      <c r="BI171" s="1"/>
      <c r="BJ171" s="1"/>
      <c r="BK171" s="3"/>
      <c r="BL171" s="3"/>
    </row>
    <row r="172" spans="4:64" hidden="1">
      <c r="D172" s="4"/>
      <c r="E172" s="4"/>
      <c r="F172" s="4"/>
      <c r="G172" s="4"/>
      <c r="H172" s="24">
        <v>65</v>
      </c>
      <c r="I172" s="24">
        <v>1.1319999999999999</v>
      </c>
      <c r="J172" s="24">
        <v>1.1020000000000001</v>
      </c>
      <c r="K172" s="81">
        <v>1.0720000000000001</v>
      </c>
      <c r="L172" s="4"/>
      <c r="M172" s="24">
        <v>72</v>
      </c>
      <c r="N172" s="24">
        <f>+N170+2*(N175-N170)/5</f>
        <v>0.83879999999999999</v>
      </c>
      <c r="O172" s="4"/>
      <c r="P172" s="1"/>
      <c r="Q172" s="2"/>
      <c r="R172" s="2"/>
      <c r="S172" s="1"/>
      <c r="T172" s="1"/>
      <c r="U172" s="1"/>
      <c r="V172" s="1"/>
      <c r="W172" s="1"/>
      <c r="X172" s="1"/>
      <c r="Y172" s="1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1"/>
      <c r="BF172" s="1"/>
      <c r="BG172" s="3"/>
      <c r="BH172" s="3"/>
      <c r="BI172" s="1"/>
      <c r="BJ172" s="1"/>
      <c r="BK172" s="3"/>
      <c r="BL172" s="3"/>
    </row>
    <row r="173" spans="4:64" hidden="1">
      <c r="D173" s="4"/>
      <c r="E173" s="4"/>
      <c r="F173" s="4"/>
      <c r="G173" s="4"/>
      <c r="H173" s="24">
        <v>66</v>
      </c>
      <c r="I173" s="24">
        <f>I172+(I177-I172)/5</f>
        <v>1.1527999999999998</v>
      </c>
      <c r="J173" s="24">
        <f>J172+(J177-J172)/5</f>
        <v>1.1228</v>
      </c>
      <c r="K173" s="81">
        <f>K172+(K177-K172)/5</f>
        <v>1.0928</v>
      </c>
      <c r="L173" s="4"/>
      <c r="M173" s="24">
        <v>73</v>
      </c>
      <c r="N173" s="24">
        <f>+N170+3*(N175-N170)/5</f>
        <v>0.84519999999999995</v>
      </c>
      <c r="O173" s="4"/>
      <c r="P173" s="1"/>
      <c r="Q173" s="2"/>
      <c r="R173" s="2"/>
      <c r="S173" s="1"/>
      <c r="T173" s="1"/>
      <c r="U173" s="1"/>
      <c r="V173" s="1"/>
      <c r="W173" s="1"/>
      <c r="X173" s="1"/>
      <c r="Y173" s="1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1"/>
      <c r="BF173" s="1"/>
      <c r="BG173" s="3"/>
      <c r="BH173" s="3"/>
      <c r="BI173" s="1"/>
      <c r="BJ173" s="1"/>
      <c r="BK173" s="3"/>
      <c r="BL173" s="3"/>
    </row>
    <row r="174" spans="4:64" hidden="1">
      <c r="D174" s="4"/>
      <c r="E174" s="4"/>
      <c r="F174" s="4"/>
      <c r="G174" s="4"/>
      <c r="H174" s="24">
        <v>67</v>
      </c>
      <c r="I174" s="24">
        <f>I172+2*(I177-I172)/5</f>
        <v>1.1736</v>
      </c>
      <c r="J174" s="24">
        <f>J172+2*(J177-J172)/5</f>
        <v>1.1435999999999999</v>
      </c>
      <c r="K174" s="81">
        <f>K172+2*(K177-K172)/5</f>
        <v>1.1135999999999999</v>
      </c>
      <c r="L174" s="4"/>
      <c r="M174" s="24">
        <v>74</v>
      </c>
      <c r="N174" s="24">
        <f>+N170+4*(N175-N170)/5</f>
        <v>0.85160000000000002</v>
      </c>
      <c r="O174" s="4"/>
      <c r="P174" s="1"/>
      <c r="Q174" s="2"/>
      <c r="R174" s="2"/>
      <c r="S174" s="1"/>
      <c r="T174" s="1"/>
      <c r="U174" s="1"/>
      <c r="V174" s="1"/>
      <c r="W174" s="1"/>
      <c r="X174" s="1"/>
      <c r="Y174" s="1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1"/>
      <c r="BF174" s="1"/>
      <c r="BG174" s="3"/>
      <c r="BH174" s="3"/>
      <c r="BI174" s="1"/>
      <c r="BJ174" s="1"/>
      <c r="BK174" s="3"/>
      <c r="BL174" s="3"/>
    </row>
    <row r="175" spans="4:64" hidden="1">
      <c r="D175" s="4"/>
      <c r="E175" s="4"/>
      <c r="F175" s="4"/>
      <c r="G175" s="4"/>
      <c r="H175" s="24">
        <v>68</v>
      </c>
      <c r="I175" s="24">
        <f>I172+3*(I177-I172)/5</f>
        <v>1.1943999999999999</v>
      </c>
      <c r="J175" s="24">
        <f>J172+3*(J177-J172)/5</f>
        <v>1.1644000000000001</v>
      </c>
      <c r="K175" s="81">
        <f>K172+3*(K177-K172)/5</f>
        <v>1.1344000000000001</v>
      </c>
      <c r="L175" s="4"/>
      <c r="M175" s="24">
        <v>75</v>
      </c>
      <c r="N175" s="24">
        <v>0.85799999999999998</v>
      </c>
      <c r="O175" s="4"/>
      <c r="P175" s="1"/>
      <c r="Q175" s="2"/>
      <c r="R175" s="2"/>
      <c r="S175" s="1"/>
      <c r="T175" s="1"/>
      <c r="U175" s="1"/>
      <c r="V175" s="1"/>
      <c r="W175" s="1"/>
      <c r="X175" s="1"/>
      <c r="Y175" s="1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1"/>
      <c r="BF175" s="1"/>
      <c r="BG175" s="3"/>
      <c r="BH175" s="3"/>
      <c r="BI175" s="1"/>
      <c r="BJ175" s="1"/>
      <c r="BK175" s="3"/>
      <c r="BL175" s="3"/>
    </row>
    <row r="176" spans="4:64" hidden="1">
      <c r="D176" s="4"/>
      <c r="E176" s="4"/>
      <c r="F176" s="4"/>
      <c r="G176" s="4"/>
      <c r="H176" s="24">
        <v>69</v>
      </c>
      <c r="I176" s="24">
        <f>I172+4*(I177-I172)/5</f>
        <v>1.2152000000000001</v>
      </c>
      <c r="J176" s="24">
        <f>J172+4*(J177-J172)/5</f>
        <v>1.1852</v>
      </c>
      <c r="K176" s="81">
        <f>K172+4*(K177-K172)/5</f>
        <v>1.1552</v>
      </c>
      <c r="L176" s="4"/>
      <c r="M176" s="24">
        <v>76</v>
      </c>
      <c r="N176" s="24">
        <f>+N175+(N180-N175)/5</f>
        <v>0.86439999999999995</v>
      </c>
      <c r="O176" s="4"/>
      <c r="P176" s="1"/>
      <c r="Q176" s="2"/>
      <c r="R176" s="2"/>
      <c r="S176" s="1"/>
      <c r="T176" s="1"/>
      <c r="U176" s="1"/>
      <c r="V176" s="1"/>
      <c r="W176" s="1"/>
      <c r="X176" s="1"/>
      <c r="Y176" s="1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1"/>
      <c r="BF176" s="1"/>
      <c r="BG176" s="3"/>
      <c r="BH176" s="3"/>
      <c r="BI176" s="1"/>
      <c r="BJ176" s="1"/>
      <c r="BK176" s="3"/>
      <c r="BL176" s="3"/>
    </row>
    <row r="177" spans="4:64" hidden="1">
      <c r="D177" s="4"/>
      <c r="E177" s="4"/>
      <c r="F177" s="4"/>
      <c r="G177" s="4"/>
      <c r="H177" s="24">
        <v>70</v>
      </c>
      <c r="I177" s="24">
        <v>1.236</v>
      </c>
      <c r="J177" s="24">
        <v>1.206</v>
      </c>
      <c r="K177" s="81">
        <v>1.1759999999999999</v>
      </c>
      <c r="L177" s="4"/>
      <c r="M177" s="24">
        <v>77</v>
      </c>
      <c r="N177" s="24">
        <f>+N175+2*(N180-N175)/5</f>
        <v>0.87080000000000002</v>
      </c>
      <c r="O177" s="4"/>
      <c r="P177" s="1"/>
      <c r="Q177" s="2"/>
      <c r="R177" s="2"/>
      <c r="S177" s="1"/>
      <c r="T177" s="1"/>
      <c r="U177" s="1"/>
      <c r="V177" s="1"/>
      <c r="W177" s="1"/>
      <c r="X177" s="1"/>
      <c r="Y177" s="1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1"/>
      <c r="BF177" s="1"/>
      <c r="BG177" s="3"/>
      <c r="BH177" s="3"/>
      <c r="BI177" s="1"/>
      <c r="BJ177" s="1"/>
      <c r="BK177" s="3"/>
      <c r="BL177" s="3"/>
    </row>
    <row r="178" spans="4:64" hidden="1">
      <c r="D178" s="4"/>
      <c r="E178" s="4"/>
      <c r="F178" s="4"/>
      <c r="G178" s="4"/>
      <c r="H178" s="24">
        <v>71</v>
      </c>
      <c r="I178" s="24">
        <f>I177+(I182-I177)/5</f>
        <v>1.2572000000000001</v>
      </c>
      <c r="J178" s="24">
        <f>J177+(J182-J177)/5</f>
        <v>1.2272000000000001</v>
      </c>
      <c r="K178" s="81">
        <f>K177+(K182-K177)/5</f>
        <v>1.1969999999999998</v>
      </c>
      <c r="L178" s="4"/>
      <c r="M178" s="24">
        <v>78</v>
      </c>
      <c r="N178" s="24">
        <f>+N175+3*(N180-N175)/5</f>
        <v>0.87719999999999998</v>
      </c>
      <c r="O178" s="4"/>
      <c r="P178" s="1"/>
      <c r="Q178" s="2"/>
      <c r="R178" s="2"/>
      <c r="S178" s="1"/>
      <c r="T178" s="1"/>
      <c r="U178" s="1"/>
      <c r="V178" s="1"/>
      <c r="W178" s="1"/>
      <c r="X178" s="1"/>
      <c r="Y178" s="1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1"/>
      <c r="BF178" s="1"/>
      <c r="BG178" s="3"/>
      <c r="BH178" s="3"/>
      <c r="BI178" s="1"/>
      <c r="BJ178" s="1"/>
      <c r="BK178" s="3"/>
      <c r="BL178" s="3"/>
    </row>
    <row r="179" spans="4:64" hidden="1">
      <c r="D179" s="4"/>
      <c r="E179" s="4"/>
      <c r="F179" s="4"/>
      <c r="G179" s="4"/>
      <c r="H179" s="24">
        <v>72</v>
      </c>
      <c r="I179" s="24">
        <f>I177+2*(I182-I177)/5</f>
        <v>1.2784</v>
      </c>
      <c r="J179" s="24">
        <f>J177+2*(J182-J177)/5</f>
        <v>1.2484</v>
      </c>
      <c r="K179" s="81">
        <f>K177+2*(K182-K177)/5</f>
        <v>1.218</v>
      </c>
      <c r="L179" s="4"/>
      <c r="M179" s="24">
        <v>79</v>
      </c>
      <c r="N179" s="24">
        <f>+N175+4*(N180-N175)/5</f>
        <v>0.88360000000000005</v>
      </c>
      <c r="O179" s="4"/>
      <c r="P179" s="1"/>
      <c r="Q179" s="2"/>
      <c r="R179" s="2"/>
      <c r="S179" s="1"/>
      <c r="T179" s="1"/>
      <c r="U179" s="1"/>
      <c r="V179" s="1"/>
      <c r="W179" s="1"/>
      <c r="X179" s="1"/>
      <c r="Y179" s="1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1"/>
      <c r="BF179" s="1"/>
      <c r="BG179" s="3"/>
      <c r="BH179" s="3"/>
      <c r="BI179" s="1"/>
      <c r="BJ179" s="1"/>
      <c r="BK179" s="3"/>
      <c r="BL179" s="3"/>
    </row>
    <row r="180" spans="4:64" hidden="1">
      <c r="D180" s="4"/>
      <c r="E180" s="4"/>
      <c r="F180" s="4"/>
      <c r="G180" s="4"/>
      <c r="H180" s="24">
        <v>73</v>
      </c>
      <c r="I180" s="24">
        <f>I177+3*(I182-I177)/5</f>
        <v>1.2996000000000001</v>
      </c>
      <c r="J180" s="24">
        <f>J177+3*(J182-J177)/5</f>
        <v>1.2696000000000001</v>
      </c>
      <c r="K180" s="81">
        <f>K177+3*(K182-K177)/5</f>
        <v>1.2389999999999999</v>
      </c>
      <c r="L180" s="4"/>
      <c r="M180" s="24">
        <v>80</v>
      </c>
      <c r="N180" s="24">
        <v>0.89</v>
      </c>
      <c r="O180" s="4"/>
      <c r="P180" s="1"/>
      <c r="Q180" s="2"/>
      <c r="R180" s="2"/>
      <c r="S180" s="1"/>
      <c r="T180" s="1"/>
      <c r="U180" s="1"/>
      <c r="V180" s="1"/>
      <c r="W180" s="1"/>
      <c r="X180" s="1"/>
      <c r="Y180" s="1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1"/>
      <c r="BF180" s="1"/>
      <c r="BG180" s="3"/>
      <c r="BH180" s="3"/>
      <c r="BI180" s="1"/>
      <c r="BJ180" s="1"/>
      <c r="BK180" s="3"/>
      <c r="BL180" s="3"/>
    </row>
    <row r="181" spans="4:64" hidden="1">
      <c r="D181" s="4"/>
      <c r="E181" s="4"/>
      <c r="F181" s="4"/>
      <c r="G181" s="4"/>
      <c r="H181" s="24">
        <v>74</v>
      </c>
      <c r="I181" s="24">
        <f>I177+4*(I182-I177)/5</f>
        <v>1.3208</v>
      </c>
      <c r="J181" s="24">
        <f>J177+4*(J182-J177)/5</f>
        <v>1.2907999999999999</v>
      </c>
      <c r="K181" s="81">
        <f>K177+4*(K182-K177)/5</f>
        <v>1.26</v>
      </c>
      <c r="L181" s="4"/>
      <c r="M181" s="24">
        <v>81</v>
      </c>
      <c r="N181" s="24">
        <f>+N180+(N185-N180)/5</f>
        <v>0.89600000000000002</v>
      </c>
      <c r="O181" s="4"/>
      <c r="P181" s="1"/>
      <c r="Q181" s="2"/>
      <c r="R181" s="2"/>
      <c r="S181" s="1"/>
      <c r="T181" s="1"/>
      <c r="U181" s="1"/>
      <c r="V181" s="1"/>
      <c r="W181" s="1"/>
      <c r="X181" s="1"/>
      <c r="Y181" s="1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1"/>
      <c r="BF181" s="1"/>
      <c r="BG181" s="3"/>
      <c r="BH181" s="3"/>
      <c r="BI181" s="1"/>
      <c r="BJ181" s="1"/>
      <c r="BK181" s="3"/>
      <c r="BL181" s="3"/>
    </row>
    <row r="182" spans="4:64" hidden="1">
      <c r="D182" s="4"/>
      <c r="E182" s="4"/>
      <c r="F182" s="4"/>
      <c r="G182" s="4"/>
      <c r="H182" s="24">
        <v>75</v>
      </c>
      <c r="I182" s="24">
        <v>1.3420000000000001</v>
      </c>
      <c r="J182" s="24">
        <v>1.3120000000000001</v>
      </c>
      <c r="K182" s="81">
        <v>1.2809999999999999</v>
      </c>
      <c r="L182" s="4"/>
      <c r="M182" s="24">
        <v>82</v>
      </c>
      <c r="N182" s="24">
        <f>+N180+2*(N185-N180)/5</f>
        <v>0.90200000000000002</v>
      </c>
      <c r="O182" s="4"/>
      <c r="P182" s="1"/>
      <c r="Q182" s="2"/>
      <c r="R182" s="2"/>
      <c r="S182" s="1"/>
      <c r="T182" s="1"/>
      <c r="U182" s="1"/>
      <c r="V182" s="1"/>
      <c r="W182" s="1"/>
      <c r="X182" s="1"/>
      <c r="Y182" s="1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1"/>
      <c r="BF182" s="1"/>
      <c r="BG182" s="3"/>
      <c r="BH182" s="3"/>
      <c r="BI182" s="1"/>
      <c r="BJ182" s="1"/>
      <c r="BK182" s="3"/>
      <c r="BL182" s="3"/>
    </row>
    <row r="183" spans="4:64" hidden="1">
      <c r="D183" s="4"/>
      <c r="E183" s="4"/>
      <c r="F183" s="4"/>
      <c r="G183" s="4"/>
      <c r="H183" s="24">
        <v>76</v>
      </c>
      <c r="I183" s="24">
        <f>I182+(I187-I182)/5</f>
        <v>1.3636000000000001</v>
      </c>
      <c r="J183" s="24">
        <f>J182+(J187-J182)/5</f>
        <v>1.3336000000000001</v>
      </c>
      <c r="K183" s="81">
        <f>K182+(K187-K182)/5</f>
        <v>1.3026</v>
      </c>
      <c r="L183" s="4"/>
      <c r="M183" s="24">
        <v>83</v>
      </c>
      <c r="N183" s="24">
        <f>+N180+3*(N185-N180)/5</f>
        <v>0.90800000000000003</v>
      </c>
      <c r="O183" s="4"/>
      <c r="P183" s="1"/>
      <c r="Q183" s="2"/>
      <c r="R183" s="2"/>
      <c r="S183" s="1"/>
      <c r="T183" s="1"/>
      <c r="U183" s="1"/>
      <c r="V183" s="1"/>
      <c r="W183" s="1"/>
      <c r="X183" s="1"/>
      <c r="Y183" s="1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1"/>
      <c r="BF183" s="1"/>
      <c r="BG183" s="3"/>
      <c r="BH183" s="3"/>
      <c r="BI183" s="1"/>
      <c r="BJ183" s="1"/>
      <c r="BK183" s="3"/>
      <c r="BL183" s="3"/>
    </row>
    <row r="184" spans="4:64" hidden="1">
      <c r="D184" s="4"/>
      <c r="E184" s="4"/>
      <c r="F184" s="4"/>
      <c r="G184" s="4"/>
      <c r="H184" s="24">
        <v>77</v>
      </c>
      <c r="I184" s="24">
        <f>I182+2*(I187-I182)/5</f>
        <v>1.3852</v>
      </c>
      <c r="J184" s="24">
        <f>J182+2*(J187-J182)/5</f>
        <v>1.3552</v>
      </c>
      <c r="K184" s="81">
        <f>K182+2*(K187-K182)/5</f>
        <v>1.3242</v>
      </c>
      <c r="L184" s="4"/>
      <c r="M184" s="24">
        <v>84</v>
      </c>
      <c r="N184" s="24">
        <f>+N180+4*(N185-N180)/5</f>
        <v>0.91400000000000003</v>
      </c>
      <c r="O184" s="4"/>
      <c r="P184" s="1"/>
      <c r="Q184" s="2"/>
      <c r="R184" s="2"/>
      <c r="S184" s="1"/>
      <c r="T184" s="1"/>
      <c r="U184" s="1"/>
      <c r="V184" s="1"/>
      <c r="W184" s="1"/>
      <c r="X184" s="1"/>
      <c r="Y184" s="1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1"/>
      <c r="BF184" s="1"/>
      <c r="BG184" s="3"/>
      <c r="BH184" s="3"/>
      <c r="BI184" s="1"/>
      <c r="BJ184" s="1"/>
      <c r="BK184" s="3"/>
      <c r="BL184" s="3"/>
    </row>
    <row r="185" spans="4:64" hidden="1">
      <c r="D185" s="4"/>
      <c r="E185" s="4"/>
      <c r="F185" s="4"/>
      <c r="G185" s="4"/>
      <c r="H185" s="24">
        <v>78</v>
      </c>
      <c r="I185" s="24">
        <f>I182+3*(I187-I182)/5</f>
        <v>1.4068000000000001</v>
      </c>
      <c r="J185" s="24">
        <f>J182+3*(J187-J182)/5</f>
        <v>1.3768</v>
      </c>
      <c r="K185" s="81">
        <f>K182+3*(K187-K182)/5</f>
        <v>1.3457999999999999</v>
      </c>
      <c r="L185" s="4"/>
      <c r="M185" s="24">
        <v>85</v>
      </c>
      <c r="N185" s="24">
        <v>0.92</v>
      </c>
      <c r="O185" s="4"/>
      <c r="P185" s="1"/>
      <c r="Q185" s="2"/>
      <c r="R185" s="2"/>
      <c r="S185" s="1"/>
      <c r="T185" s="1"/>
      <c r="U185" s="1"/>
      <c r="V185" s="1"/>
      <c r="W185" s="1"/>
      <c r="X185" s="1"/>
      <c r="Y185" s="1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1"/>
      <c r="BF185" s="1"/>
      <c r="BG185" s="3"/>
      <c r="BH185" s="3"/>
      <c r="BI185" s="1"/>
      <c r="BJ185" s="1"/>
      <c r="BK185" s="3"/>
      <c r="BL185" s="3"/>
    </row>
    <row r="186" spans="4:64" hidden="1">
      <c r="D186" s="4"/>
      <c r="E186" s="4"/>
      <c r="F186" s="4"/>
      <c r="G186" s="4"/>
      <c r="H186" s="24">
        <v>79</v>
      </c>
      <c r="I186" s="24">
        <f>I182+4*(I187-I182)/5</f>
        <v>1.4283999999999999</v>
      </c>
      <c r="J186" s="24">
        <f>J182+4*(J187-J182)/5</f>
        <v>1.3983999999999999</v>
      </c>
      <c r="K186" s="81">
        <f>K182+4*(K187-K182)/5</f>
        <v>1.3673999999999999</v>
      </c>
      <c r="L186" s="4"/>
      <c r="M186" s="24">
        <v>86</v>
      </c>
      <c r="N186" s="24">
        <f>+N185+(N190-N185)/5</f>
        <v>0.92559999999999998</v>
      </c>
      <c r="O186" s="4"/>
      <c r="P186" s="1"/>
      <c r="Q186" s="2"/>
      <c r="R186" s="2"/>
      <c r="S186" s="1"/>
      <c r="T186" s="1"/>
      <c r="U186" s="1"/>
      <c r="V186" s="1"/>
      <c r="W186" s="1"/>
      <c r="X186" s="1"/>
      <c r="Y186" s="1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1"/>
      <c r="BF186" s="1"/>
      <c r="BG186" s="3"/>
      <c r="BH186" s="3"/>
      <c r="BI186" s="1"/>
      <c r="BJ186" s="1"/>
      <c r="BK186" s="3"/>
      <c r="BL186" s="3"/>
    </row>
    <row r="187" spans="4:64" hidden="1">
      <c r="D187" s="4"/>
      <c r="E187" s="4"/>
      <c r="F187" s="4"/>
      <c r="G187" s="4"/>
      <c r="H187" s="24">
        <v>80</v>
      </c>
      <c r="I187" s="24">
        <v>1.45</v>
      </c>
      <c r="J187" s="24">
        <v>1.42</v>
      </c>
      <c r="K187" s="81">
        <v>1.389</v>
      </c>
      <c r="L187" s="4"/>
      <c r="M187" s="24">
        <v>87</v>
      </c>
      <c r="N187" s="24">
        <f>+N185+2*(N190-N185)/5</f>
        <v>0.93120000000000003</v>
      </c>
      <c r="O187" s="4"/>
      <c r="P187" s="1"/>
      <c r="Q187" s="2"/>
      <c r="R187" s="2"/>
      <c r="S187" s="1"/>
      <c r="T187" s="1"/>
      <c r="U187" s="1"/>
      <c r="V187" s="1"/>
      <c r="W187" s="1"/>
      <c r="X187" s="1"/>
      <c r="Y187" s="1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1"/>
      <c r="BF187" s="1"/>
      <c r="BG187" s="3"/>
      <c r="BH187" s="3"/>
      <c r="BI187" s="1"/>
      <c r="BJ187" s="1"/>
      <c r="BK187" s="3"/>
      <c r="BL187" s="3"/>
    </row>
    <row r="188" spans="4:64" hidden="1">
      <c r="D188" s="4"/>
      <c r="E188" s="4"/>
      <c r="F188" s="4"/>
      <c r="G188" s="4"/>
      <c r="H188" s="24">
        <v>81</v>
      </c>
      <c r="I188" s="24">
        <f>I187+(I192-I187)/5</f>
        <v>1.472</v>
      </c>
      <c r="J188" s="24">
        <f>J187+(J192-J187)/5</f>
        <v>1.4419999999999999</v>
      </c>
      <c r="K188" s="81">
        <f>K187+(K192-K187)/5</f>
        <v>1.411</v>
      </c>
      <c r="L188" s="4"/>
      <c r="M188" s="24">
        <v>88</v>
      </c>
      <c r="N188" s="24">
        <f>+N185+3*(N190-N185)/5</f>
        <v>0.93679999999999997</v>
      </c>
      <c r="O188" s="4"/>
      <c r="P188" s="1"/>
      <c r="Q188" s="2"/>
      <c r="R188" s="2"/>
      <c r="S188" s="1"/>
      <c r="T188" s="1"/>
      <c r="U188" s="1"/>
      <c r="V188" s="1"/>
      <c r="W188" s="1"/>
      <c r="X188" s="1"/>
      <c r="Y188" s="1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1"/>
      <c r="BF188" s="1"/>
      <c r="BG188" s="3"/>
      <c r="BH188" s="3"/>
      <c r="BI188" s="1"/>
      <c r="BJ188" s="1"/>
      <c r="BK188" s="3"/>
      <c r="BL188" s="3"/>
    </row>
    <row r="189" spans="4:64" hidden="1">
      <c r="D189" s="4"/>
      <c r="E189" s="4"/>
      <c r="F189" s="4"/>
      <c r="G189" s="4"/>
      <c r="H189" s="24">
        <v>82</v>
      </c>
      <c r="I189" s="24">
        <f>I187+2*(I192-I187)/5</f>
        <v>1.494</v>
      </c>
      <c r="J189" s="24">
        <f>J187+2*(J192-J187)/5</f>
        <v>1.464</v>
      </c>
      <c r="K189" s="81">
        <f>K187+2*(K192-K187)/5</f>
        <v>1.4330000000000001</v>
      </c>
      <c r="L189" s="4"/>
      <c r="M189" s="24">
        <v>89</v>
      </c>
      <c r="N189" s="24">
        <f>+N185+4*(N190-N185)/5</f>
        <v>0.94240000000000002</v>
      </c>
      <c r="O189" s="4"/>
      <c r="P189" s="1"/>
      <c r="Q189" s="2"/>
      <c r="R189" s="2"/>
      <c r="S189" s="1"/>
      <c r="T189" s="1"/>
      <c r="U189" s="1"/>
      <c r="V189" s="1"/>
      <c r="W189" s="1"/>
      <c r="X189" s="1"/>
      <c r="Y189" s="1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1"/>
      <c r="BF189" s="1"/>
      <c r="BG189" s="3"/>
      <c r="BH189" s="3"/>
      <c r="BI189" s="1"/>
      <c r="BJ189" s="1"/>
      <c r="BK189" s="3"/>
      <c r="BL189" s="3"/>
    </row>
    <row r="190" spans="4:64" hidden="1">
      <c r="D190" s="4"/>
      <c r="E190" s="4"/>
      <c r="F190" s="4"/>
      <c r="G190" s="4"/>
      <c r="H190" s="24">
        <v>83</v>
      </c>
      <c r="I190" s="24">
        <f>I187+3*(I192-I187)/5</f>
        <v>1.516</v>
      </c>
      <c r="J190" s="24">
        <f>J187+3*(J192-J187)/5</f>
        <v>1.486</v>
      </c>
      <c r="K190" s="81">
        <f>K187+3*(K192-K187)/5</f>
        <v>1.4550000000000001</v>
      </c>
      <c r="L190" s="4"/>
      <c r="M190" s="24">
        <v>90</v>
      </c>
      <c r="N190" s="24">
        <v>0.94799999999999995</v>
      </c>
      <c r="O190" s="4"/>
      <c r="P190" s="1"/>
      <c r="Q190" s="2"/>
      <c r="R190" s="2"/>
      <c r="S190" s="1"/>
      <c r="T190" s="1"/>
      <c r="U190" s="1"/>
      <c r="V190" s="1"/>
      <c r="W190" s="1"/>
      <c r="X190" s="1"/>
      <c r="Y190" s="1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1"/>
      <c r="BF190" s="1"/>
      <c r="BG190" s="3"/>
      <c r="BH190" s="3"/>
      <c r="BI190" s="1"/>
      <c r="BJ190" s="1"/>
      <c r="BK190" s="3"/>
      <c r="BL190" s="3"/>
    </row>
    <row r="191" spans="4:64" hidden="1">
      <c r="D191" s="4"/>
      <c r="E191" s="4"/>
      <c r="F191" s="4"/>
      <c r="G191" s="4"/>
      <c r="H191" s="24">
        <v>84</v>
      </c>
      <c r="I191" s="24">
        <f>I187+4*(I192-I187)/5</f>
        <v>1.538</v>
      </c>
      <c r="J191" s="24">
        <f>J187+4*(J192-J187)/5</f>
        <v>1.508</v>
      </c>
      <c r="K191" s="81">
        <f>K187+4*(K192-K187)/5</f>
        <v>1.4770000000000001</v>
      </c>
      <c r="L191" s="4"/>
      <c r="M191" s="24">
        <v>91</v>
      </c>
      <c r="N191" s="24">
        <f>+N190+(N195-N190)/5</f>
        <v>0.95339999999999991</v>
      </c>
      <c r="O191" s="4"/>
      <c r="P191" s="1"/>
      <c r="Q191" s="2"/>
      <c r="R191" s="2"/>
      <c r="S191" s="1"/>
      <c r="T191" s="1"/>
      <c r="U191" s="1"/>
      <c r="V191" s="1"/>
      <c r="W191" s="1"/>
      <c r="X191" s="1"/>
      <c r="Y191" s="1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1"/>
      <c r="BF191" s="1"/>
      <c r="BG191" s="3"/>
      <c r="BH191" s="3"/>
      <c r="BI191" s="1"/>
      <c r="BJ191" s="1"/>
      <c r="BK191" s="3"/>
      <c r="BL191" s="3"/>
    </row>
    <row r="192" spans="4:64" hidden="1">
      <c r="D192" s="4"/>
      <c r="E192" s="4"/>
      <c r="F192" s="4"/>
      <c r="G192" s="4"/>
      <c r="H192" s="24">
        <v>85</v>
      </c>
      <c r="I192" s="24">
        <v>1.56</v>
      </c>
      <c r="J192" s="24">
        <v>1.53</v>
      </c>
      <c r="K192" s="81">
        <v>1.4990000000000001</v>
      </c>
      <c r="L192" s="4"/>
      <c r="M192" s="24">
        <v>92</v>
      </c>
      <c r="N192" s="24">
        <f>+N190+2*(N195-N190)/5</f>
        <v>0.95879999999999999</v>
      </c>
      <c r="O192" s="4"/>
      <c r="P192" s="1"/>
      <c r="Q192" s="2"/>
      <c r="R192" s="2"/>
      <c r="S192" s="1"/>
      <c r="T192" s="1"/>
      <c r="U192" s="1"/>
      <c r="V192" s="1"/>
      <c r="W192" s="1"/>
      <c r="X192" s="1"/>
      <c r="Y192" s="1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1"/>
      <c r="BF192" s="1"/>
      <c r="BG192" s="3"/>
      <c r="BH192" s="3"/>
      <c r="BI192" s="1"/>
      <c r="BJ192" s="1"/>
      <c r="BK192" s="3"/>
      <c r="BL192" s="3"/>
    </row>
    <row r="193" spans="4:64" hidden="1">
      <c r="D193" s="4"/>
      <c r="E193" s="4"/>
      <c r="F193" s="4"/>
      <c r="G193" s="4"/>
      <c r="H193" s="24">
        <v>86</v>
      </c>
      <c r="I193" s="24">
        <f>I192+(I197-I192)/5</f>
        <v>1.5826</v>
      </c>
      <c r="J193" s="24">
        <f>J192+(J197-J192)/5</f>
        <v>1.5524</v>
      </c>
      <c r="K193" s="81">
        <f>K192+(K197-K192)/5</f>
        <v>1.5212000000000001</v>
      </c>
      <c r="L193" s="4"/>
      <c r="M193" s="24">
        <v>93</v>
      </c>
      <c r="N193" s="24">
        <f>+N190+3*(N195-N190)/5</f>
        <v>0.96419999999999995</v>
      </c>
      <c r="O193" s="4"/>
      <c r="P193" s="1"/>
      <c r="Q193" s="2"/>
      <c r="R193" s="2"/>
      <c r="S193" s="1"/>
      <c r="T193" s="1"/>
      <c r="U193" s="1"/>
      <c r="V193" s="1"/>
      <c r="W193" s="1"/>
      <c r="X193" s="1"/>
      <c r="Y193" s="1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1"/>
      <c r="BF193" s="1"/>
      <c r="BG193" s="3"/>
      <c r="BH193" s="3"/>
      <c r="BI193" s="1"/>
      <c r="BJ193" s="1"/>
      <c r="BK193" s="3"/>
      <c r="BL193" s="3"/>
    </row>
    <row r="194" spans="4:64" hidden="1">
      <c r="D194" s="4"/>
      <c r="E194" s="4"/>
      <c r="F194" s="4"/>
      <c r="G194" s="4"/>
      <c r="H194" s="24">
        <v>87</v>
      </c>
      <c r="I194" s="24">
        <f>I192+2*(I197-I192)/5</f>
        <v>1.6052</v>
      </c>
      <c r="J194" s="24">
        <f>J192+2*(J197-J192)/5</f>
        <v>1.5748</v>
      </c>
      <c r="K194" s="81">
        <f>K192+2*(K197-K192)/5</f>
        <v>1.5434000000000001</v>
      </c>
      <c r="L194" s="4"/>
      <c r="M194" s="24">
        <v>94</v>
      </c>
      <c r="N194" s="24">
        <f>+N190+4*(N195-N190)/5</f>
        <v>0.96960000000000002</v>
      </c>
      <c r="O194" s="4"/>
      <c r="P194" s="1"/>
      <c r="Q194" s="2"/>
      <c r="R194" s="2"/>
      <c r="S194" s="1"/>
      <c r="T194" s="1"/>
      <c r="U194" s="1"/>
      <c r="V194" s="1"/>
      <c r="W194" s="1"/>
      <c r="X194" s="1"/>
      <c r="Y194" s="1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1"/>
      <c r="BF194" s="1"/>
      <c r="BG194" s="3"/>
      <c r="BH194" s="3"/>
      <c r="BI194" s="1"/>
      <c r="BJ194" s="1"/>
      <c r="BK194" s="3"/>
      <c r="BL194" s="3"/>
    </row>
    <row r="195" spans="4:64" hidden="1">
      <c r="D195" s="4"/>
      <c r="E195" s="4"/>
      <c r="F195" s="4"/>
      <c r="G195" s="4"/>
      <c r="H195" s="24">
        <v>88</v>
      </c>
      <c r="I195" s="24">
        <f>I192+3*(I197-I192)/5</f>
        <v>1.6278000000000001</v>
      </c>
      <c r="J195" s="24">
        <f>J192+3*(J197-J192)/5</f>
        <v>1.5972</v>
      </c>
      <c r="K195" s="81">
        <f>K192+3*(K197-K192)/5</f>
        <v>1.5656000000000001</v>
      </c>
      <c r="L195" s="4"/>
      <c r="M195" s="24">
        <v>95</v>
      </c>
      <c r="N195" s="24">
        <v>0.97499999999999998</v>
      </c>
      <c r="O195" s="4"/>
      <c r="P195" s="1"/>
      <c r="Q195" s="2"/>
      <c r="R195" s="2"/>
      <c r="S195" s="1"/>
      <c r="T195" s="1"/>
      <c r="U195" s="1"/>
      <c r="V195" s="1"/>
      <c r="W195" s="1"/>
      <c r="X195" s="1"/>
      <c r="Y195" s="1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1"/>
      <c r="BF195" s="1"/>
      <c r="BG195" s="3"/>
      <c r="BH195" s="3"/>
      <c r="BI195" s="1"/>
      <c r="BJ195" s="1"/>
      <c r="BK195" s="3"/>
      <c r="BL195" s="3"/>
    </row>
    <row r="196" spans="4:64" hidden="1">
      <c r="D196" s="4"/>
      <c r="E196" s="4"/>
      <c r="F196" s="4"/>
      <c r="G196" s="4"/>
      <c r="H196" s="24">
        <v>89</v>
      </c>
      <c r="I196" s="24">
        <f>I192+4*(I197-I192)/5</f>
        <v>1.6504000000000001</v>
      </c>
      <c r="J196" s="24">
        <f>J192+4*(J197-J192)/5</f>
        <v>1.6195999999999999</v>
      </c>
      <c r="K196" s="81">
        <f>K192+4*(K197-K192)/5</f>
        <v>1.5878000000000001</v>
      </c>
      <c r="L196" s="4"/>
      <c r="M196" s="24">
        <v>96</v>
      </c>
      <c r="N196" s="24">
        <f>+N195+(N200-N195)/5</f>
        <v>0.98</v>
      </c>
      <c r="O196" s="4"/>
      <c r="P196" s="1"/>
      <c r="Q196" s="2"/>
      <c r="R196" s="2"/>
      <c r="S196" s="1"/>
      <c r="T196" s="1"/>
      <c r="U196" s="1"/>
      <c r="V196" s="1"/>
      <c r="W196" s="1"/>
      <c r="X196" s="1"/>
      <c r="Y196" s="1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1"/>
      <c r="BF196" s="1"/>
      <c r="BG196" s="3"/>
      <c r="BH196" s="3"/>
      <c r="BI196" s="1"/>
      <c r="BJ196" s="1"/>
      <c r="BK196" s="3"/>
      <c r="BL196" s="3"/>
    </row>
    <row r="197" spans="4:64" hidden="1">
      <c r="D197" s="4"/>
      <c r="E197" s="4"/>
      <c r="F197" s="4"/>
      <c r="G197" s="4"/>
      <c r="H197" s="24">
        <v>90</v>
      </c>
      <c r="I197" s="24">
        <v>1.673</v>
      </c>
      <c r="J197" s="24">
        <v>1.6419999999999999</v>
      </c>
      <c r="K197" s="81">
        <v>1.61</v>
      </c>
      <c r="L197" s="4"/>
      <c r="M197" s="24">
        <v>97</v>
      </c>
      <c r="N197" s="24">
        <f>+N195+2*(N200-N195)/5</f>
        <v>0.98499999999999999</v>
      </c>
      <c r="O197" s="4"/>
      <c r="P197" s="1"/>
      <c r="Q197" s="2"/>
      <c r="R197" s="2"/>
      <c r="S197" s="1"/>
      <c r="T197" s="1"/>
      <c r="U197" s="1"/>
      <c r="V197" s="1"/>
      <c r="W197" s="1"/>
      <c r="X197" s="1"/>
      <c r="Y197" s="1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1"/>
      <c r="BF197" s="1"/>
      <c r="BG197" s="3"/>
      <c r="BH197" s="3"/>
      <c r="BI197" s="1"/>
      <c r="BJ197" s="1"/>
      <c r="BK197" s="3"/>
      <c r="BL197" s="3"/>
    </row>
    <row r="198" spans="4:64" hidden="1">
      <c r="D198" s="4"/>
      <c r="E198" s="4"/>
      <c r="F198" s="4"/>
      <c r="G198" s="4"/>
      <c r="H198" s="24">
        <v>91</v>
      </c>
      <c r="I198" s="24">
        <f>I197+(I202-I197)/5</f>
        <v>1.6966000000000001</v>
      </c>
      <c r="J198" s="24">
        <f>J197+(J202-J197)/5</f>
        <v>1.6652</v>
      </c>
      <c r="K198" s="81">
        <f>K197+(K202-K197)/5</f>
        <v>1.6328</v>
      </c>
      <c r="L198" s="4"/>
      <c r="M198" s="24">
        <v>98</v>
      </c>
      <c r="N198" s="24">
        <f>+N195+3*(N200-N195)/5</f>
        <v>0.99</v>
      </c>
      <c r="O198" s="4"/>
      <c r="P198" s="1"/>
      <c r="Q198" s="2"/>
      <c r="R198" s="2"/>
      <c r="S198" s="1"/>
      <c r="T198" s="1"/>
      <c r="U198" s="1"/>
      <c r="V198" s="1"/>
      <c r="W198" s="1"/>
      <c r="X198" s="1"/>
      <c r="Y198" s="1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1"/>
      <c r="BF198" s="1"/>
      <c r="BG198" s="3"/>
      <c r="BH198" s="3"/>
      <c r="BI198" s="1"/>
      <c r="BJ198" s="1"/>
      <c r="BK198" s="3"/>
      <c r="BL198" s="3"/>
    </row>
    <row r="199" spans="4:64" hidden="1">
      <c r="D199" s="4"/>
      <c r="E199" s="4"/>
      <c r="F199" s="4"/>
      <c r="G199" s="4"/>
      <c r="H199" s="24">
        <v>92</v>
      </c>
      <c r="I199" s="24">
        <f>I197+2*(I202-I197)/5</f>
        <v>1.7202</v>
      </c>
      <c r="J199" s="24">
        <f>J197+2*(J202-J197)/5</f>
        <v>1.6883999999999999</v>
      </c>
      <c r="K199" s="81">
        <f>K197+2*(K202-K197)/5</f>
        <v>1.6556</v>
      </c>
      <c r="L199" s="4"/>
      <c r="M199" s="24">
        <v>99</v>
      </c>
      <c r="N199" s="24">
        <f>+N195+4*(N200-N195)/5</f>
        <v>0.995</v>
      </c>
      <c r="O199" s="4"/>
      <c r="P199" s="1"/>
      <c r="Q199" s="2"/>
      <c r="R199" s="2"/>
      <c r="S199" s="1"/>
      <c r="T199" s="1"/>
      <c r="U199" s="1"/>
      <c r="V199" s="1"/>
      <c r="W199" s="1"/>
      <c r="X199" s="1"/>
      <c r="Y199" s="1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1"/>
      <c r="BF199" s="1"/>
      <c r="BG199" s="3"/>
      <c r="BH199" s="3"/>
      <c r="BI199" s="1"/>
      <c r="BJ199" s="1"/>
      <c r="BK199" s="3"/>
      <c r="BL199" s="3"/>
    </row>
    <row r="200" spans="4:64" hidden="1">
      <c r="D200" s="4"/>
      <c r="E200" s="4"/>
      <c r="F200" s="4"/>
      <c r="G200" s="4"/>
      <c r="H200" s="24">
        <v>93</v>
      </c>
      <c r="I200" s="24">
        <f>I197+3*(I202-I197)/5</f>
        <v>1.7438</v>
      </c>
      <c r="J200" s="24">
        <f>J197+3*(J202-J197)/5</f>
        <v>1.7116</v>
      </c>
      <c r="K200" s="81">
        <f>K197+3*(K202-K197)/5</f>
        <v>1.6784000000000001</v>
      </c>
      <c r="L200" s="4"/>
      <c r="M200" s="24">
        <v>100</v>
      </c>
      <c r="N200" s="24">
        <v>1</v>
      </c>
      <c r="O200" s="4"/>
      <c r="P200" s="1"/>
      <c r="Q200" s="2"/>
      <c r="R200" s="2"/>
      <c r="S200" s="1"/>
      <c r="T200" s="1"/>
      <c r="U200" s="1"/>
      <c r="V200" s="1"/>
      <c r="W200" s="1"/>
      <c r="X200" s="1"/>
      <c r="Y200" s="1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1"/>
      <c r="BF200" s="1"/>
      <c r="BG200" s="3"/>
      <c r="BH200" s="3"/>
      <c r="BI200" s="1"/>
      <c r="BJ200" s="1"/>
      <c r="BK200" s="3"/>
      <c r="BL200" s="3"/>
    </row>
    <row r="201" spans="4:64" hidden="1">
      <c r="D201" s="4"/>
      <c r="E201" s="4"/>
      <c r="F201" s="4"/>
      <c r="G201" s="4"/>
      <c r="H201" s="24">
        <v>94</v>
      </c>
      <c r="I201" s="24">
        <f>I197+4*(I202-I197)/5</f>
        <v>1.7673999999999999</v>
      </c>
      <c r="J201" s="24">
        <f>J197+4*(J202-J197)/5</f>
        <v>1.7347999999999999</v>
      </c>
      <c r="K201" s="81">
        <f>K197+4*(K202-K197)/5</f>
        <v>1.7012</v>
      </c>
      <c r="L201" s="4"/>
      <c r="M201" s="24">
        <v>101</v>
      </c>
      <c r="N201" s="24">
        <f>+N200+(N205-N200)/5</f>
        <v>1.0056</v>
      </c>
      <c r="O201" s="4"/>
      <c r="P201" s="1"/>
      <c r="Q201" s="2"/>
      <c r="R201" s="2"/>
      <c r="S201" s="1"/>
      <c r="T201" s="1"/>
      <c r="U201" s="1"/>
      <c r="V201" s="1"/>
      <c r="W201" s="1"/>
      <c r="X201" s="1"/>
      <c r="Y201" s="1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1"/>
      <c r="BF201" s="1"/>
      <c r="BG201" s="3"/>
      <c r="BH201" s="3"/>
      <c r="BI201" s="1"/>
      <c r="BJ201" s="1"/>
      <c r="BK201" s="3"/>
      <c r="BL201" s="3"/>
    </row>
    <row r="202" spans="4:64" hidden="1">
      <c r="D202" s="4"/>
      <c r="E202" s="4"/>
      <c r="F202" s="4"/>
      <c r="G202" s="4"/>
      <c r="H202" s="24">
        <v>95</v>
      </c>
      <c r="I202" s="24">
        <v>1.7909999999999999</v>
      </c>
      <c r="J202" s="24">
        <v>1.758</v>
      </c>
      <c r="K202" s="81">
        <v>1.724</v>
      </c>
      <c r="L202" s="4"/>
      <c r="M202" s="24">
        <v>102</v>
      </c>
      <c r="N202" s="24">
        <f>+N200+2*(N205-N200)/5</f>
        <v>1.0112000000000001</v>
      </c>
      <c r="O202" s="4"/>
      <c r="P202" s="1"/>
      <c r="Q202" s="2"/>
      <c r="R202" s="2"/>
      <c r="S202" s="1"/>
      <c r="T202" s="1"/>
      <c r="U202" s="1"/>
      <c r="V202" s="1"/>
      <c r="W202" s="1"/>
      <c r="X202" s="1"/>
      <c r="Y202" s="1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1"/>
      <c r="BF202" s="1"/>
      <c r="BG202" s="3"/>
      <c r="BH202" s="3"/>
      <c r="BI202" s="1"/>
      <c r="BJ202" s="1"/>
      <c r="BK202" s="3"/>
      <c r="BL202" s="3"/>
    </row>
    <row r="203" spans="4:64" hidden="1">
      <c r="D203" s="4"/>
      <c r="E203" s="4"/>
      <c r="F203" s="4"/>
      <c r="G203" s="4"/>
      <c r="H203" s="24">
        <v>96</v>
      </c>
      <c r="I203" s="24">
        <f>I202+(I207-I202)/5</f>
        <v>1.8148</v>
      </c>
      <c r="J203" s="24">
        <f>J202+(J207-J202)/5</f>
        <v>1.7814000000000001</v>
      </c>
      <c r="K203" s="81">
        <f>K202+(K207-K202)/5</f>
        <v>1.7469999999999999</v>
      </c>
      <c r="L203" s="4"/>
      <c r="M203" s="24">
        <v>103</v>
      </c>
      <c r="N203" s="24">
        <f>+N200+3*(N205-N200)/5</f>
        <v>1.0167999999999999</v>
      </c>
      <c r="O203" s="4"/>
      <c r="P203" s="1"/>
      <c r="Q203" s="2"/>
      <c r="R203" s="2"/>
      <c r="S203" s="1"/>
      <c r="T203" s="1"/>
      <c r="U203" s="1"/>
      <c r="V203" s="1"/>
      <c r="W203" s="1"/>
      <c r="X203" s="1"/>
      <c r="Y203" s="1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1"/>
      <c r="BF203" s="1"/>
      <c r="BG203" s="3"/>
      <c r="BH203" s="3"/>
      <c r="BI203" s="1"/>
      <c r="BJ203" s="1"/>
      <c r="BK203" s="3"/>
      <c r="BL203" s="3"/>
    </row>
    <row r="204" spans="4:64" hidden="1">
      <c r="D204" s="4"/>
      <c r="E204" s="4"/>
      <c r="F204" s="4"/>
      <c r="G204" s="4"/>
      <c r="H204" s="24">
        <v>97</v>
      </c>
      <c r="I204" s="24">
        <f>I202+2*(I207-I202)/5</f>
        <v>1.8386</v>
      </c>
      <c r="J204" s="24">
        <f>J202+2*(J207-J202)/5</f>
        <v>1.8048</v>
      </c>
      <c r="K204" s="81">
        <f>K202+2*(K207-K202)/5</f>
        <v>1.77</v>
      </c>
      <c r="L204" s="4"/>
      <c r="M204" s="24">
        <v>104</v>
      </c>
      <c r="N204" s="24">
        <f>+N200+4*(N205-N200)/5</f>
        <v>1.0224</v>
      </c>
      <c r="O204" s="4"/>
      <c r="P204" s="1"/>
      <c r="Q204" s="2"/>
      <c r="R204" s="2"/>
      <c r="S204" s="1"/>
      <c r="T204" s="1"/>
      <c r="U204" s="1"/>
      <c r="V204" s="1"/>
      <c r="W204" s="1"/>
      <c r="X204" s="1"/>
      <c r="Y204" s="1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1"/>
      <c r="BF204" s="1"/>
      <c r="BG204" s="3"/>
      <c r="BH204" s="3"/>
      <c r="BI204" s="1"/>
      <c r="BJ204" s="1"/>
      <c r="BK204" s="3"/>
      <c r="BL204" s="3"/>
    </row>
    <row r="205" spans="4:64" hidden="1">
      <c r="D205" s="4"/>
      <c r="E205" s="4"/>
      <c r="F205" s="4"/>
      <c r="G205" s="4"/>
      <c r="H205" s="24">
        <v>98</v>
      </c>
      <c r="I205" s="24">
        <f>I202+3*(I207-I202)/5</f>
        <v>1.8623999999999998</v>
      </c>
      <c r="J205" s="24">
        <f>J202+3*(J207-J202)/5</f>
        <v>1.8282</v>
      </c>
      <c r="K205" s="81">
        <f>K202+3*(K207-K202)/5</f>
        <v>1.7929999999999999</v>
      </c>
      <c r="L205" s="4"/>
      <c r="M205" s="24">
        <v>105</v>
      </c>
      <c r="N205" s="24">
        <v>1.028</v>
      </c>
      <c r="O205" s="4"/>
      <c r="P205" s="1"/>
      <c r="Q205" s="2"/>
      <c r="R205" s="2"/>
      <c r="S205" s="1"/>
      <c r="T205" s="1"/>
      <c r="U205" s="1"/>
      <c r="V205" s="1"/>
      <c r="W205" s="1"/>
      <c r="X205" s="1"/>
      <c r="Y205" s="1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1"/>
      <c r="BF205" s="1"/>
      <c r="BG205" s="3"/>
      <c r="BH205" s="3"/>
      <c r="BI205" s="1"/>
      <c r="BJ205" s="1"/>
      <c r="BK205" s="3"/>
      <c r="BL205" s="3"/>
    </row>
    <row r="206" spans="4:64" hidden="1">
      <c r="D206" s="4"/>
      <c r="E206" s="4"/>
      <c r="F206" s="4"/>
      <c r="G206" s="4"/>
      <c r="H206" s="24">
        <v>99</v>
      </c>
      <c r="I206" s="24">
        <f>I202+4*(I207-I202)/5</f>
        <v>1.8861999999999999</v>
      </c>
      <c r="J206" s="24">
        <f>J202+4*(J207-J202)/5</f>
        <v>1.8515999999999999</v>
      </c>
      <c r="K206" s="81">
        <f>K202+4*(K207-K202)/5</f>
        <v>1.8160000000000001</v>
      </c>
      <c r="L206" s="4"/>
      <c r="M206" s="24">
        <v>106</v>
      </c>
      <c r="N206" s="24">
        <f>+N205+(N210-N205)/5</f>
        <v>1.0329999999999999</v>
      </c>
      <c r="O206" s="4"/>
      <c r="P206" s="1"/>
      <c r="Q206" s="2"/>
      <c r="R206" s="2"/>
      <c r="S206" s="1"/>
      <c r="T206" s="1"/>
      <c r="U206" s="1"/>
      <c r="V206" s="1"/>
      <c r="W206" s="1"/>
      <c r="X206" s="1"/>
      <c r="Y206" s="1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1"/>
      <c r="BF206" s="1"/>
      <c r="BG206" s="3"/>
      <c r="BH206" s="3"/>
      <c r="BI206" s="1"/>
      <c r="BJ206" s="1"/>
      <c r="BK206" s="3"/>
      <c r="BL206" s="3"/>
    </row>
    <row r="207" spans="4:64" hidden="1">
      <c r="D207" s="4"/>
      <c r="E207" s="4"/>
      <c r="F207" s="4"/>
      <c r="G207" s="4"/>
      <c r="H207" s="24">
        <v>100</v>
      </c>
      <c r="I207" s="24">
        <v>1.91</v>
      </c>
      <c r="J207" s="24">
        <v>1.875</v>
      </c>
      <c r="K207" s="81">
        <v>1.839</v>
      </c>
      <c r="L207" s="4"/>
      <c r="M207" s="24">
        <v>107</v>
      </c>
      <c r="N207" s="24">
        <f>+N205+2*(N210-N205)/5</f>
        <v>1.038</v>
      </c>
      <c r="O207" s="4"/>
      <c r="P207" s="1"/>
      <c r="Q207" s="2"/>
      <c r="R207" s="2"/>
      <c r="S207" s="1"/>
      <c r="T207" s="1"/>
      <c r="U207" s="1"/>
      <c r="V207" s="1"/>
      <c r="W207" s="1"/>
      <c r="X207" s="1"/>
      <c r="Y207" s="1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1"/>
      <c r="BF207" s="1"/>
      <c r="BG207" s="3"/>
      <c r="BH207" s="3"/>
      <c r="BI207" s="1"/>
      <c r="BJ207" s="1"/>
      <c r="BK207" s="3"/>
      <c r="BL207" s="3"/>
    </row>
    <row r="208" spans="4:64" hidden="1">
      <c r="D208" s="4"/>
      <c r="E208" s="4"/>
      <c r="F208" s="4"/>
      <c r="G208" s="4"/>
      <c r="H208" s="24">
        <v>101</v>
      </c>
      <c r="I208" s="24">
        <f>I207+(I212-I207)/5</f>
        <v>1.9336</v>
      </c>
      <c r="J208" s="24">
        <f>J207+(J212-J207)/5</f>
        <v>1.8982000000000001</v>
      </c>
      <c r="K208" s="81">
        <f>K207+(K212-K207)/5</f>
        <v>1.8619999999999999</v>
      </c>
      <c r="L208" s="4"/>
      <c r="M208" s="24">
        <v>108</v>
      </c>
      <c r="N208" s="24">
        <f>+N205+3*(N210-N205)/5</f>
        <v>1.0429999999999999</v>
      </c>
      <c r="O208" s="4"/>
      <c r="P208" s="1"/>
      <c r="Q208" s="2"/>
      <c r="R208" s="2"/>
      <c r="S208" s="1"/>
      <c r="T208" s="1"/>
      <c r="U208" s="1"/>
      <c r="V208" s="1"/>
      <c r="W208" s="1"/>
      <c r="X208" s="1"/>
      <c r="Y208" s="1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1"/>
      <c r="BF208" s="1"/>
      <c r="BG208" s="3"/>
      <c r="BH208" s="3"/>
      <c r="BI208" s="1"/>
      <c r="BJ208" s="1"/>
      <c r="BK208" s="3"/>
      <c r="BL208" s="3"/>
    </row>
    <row r="209" spans="4:64" hidden="1">
      <c r="D209" s="4"/>
      <c r="E209" s="4"/>
      <c r="F209" s="4"/>
      <c r="G209" s="4"/>
      <c r="H209" s="24">
        <v>102</v>
      </c>
      <c r="I209" s="24">
        <f>I207+2*(I212-I207)/5</f>
        <v>1.9572000000000001</v>
      </c>
      <c r="J209" s="24">
        <f>J207+2*(J212-J207)/5</f>
        <v>1.9214</v>
      </c>
      <c r="K209" s="81">
        <f>K207+2*(K212-K207)/5</f>
        <v>1.885</v>
      </c>
      <c r="L209" s="4"/>
      <c r="M209" s="24">
        <v>109</v>
      </c>
      <c r="N209" s="24">
        <f>+N205+4*(N210-N205)/5</f>
        <v>1.048</v>
      </c>
      <c r="O209" s="4"/>
      <c r="P209" s="1"/>
      <c r="Q209" s="2"/>
      <c r="R209" s="2"/>
      <c r="S209" s="1"/>
      <c r="T209" s="1"/>
      <c r="U209" s="1"/>
      <c r="V209" s="1"/>
      <c r="W209" s="1"/>
      <c r="X209" s="1"/>
      <c r="Y209" s="1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1"/>
      <c r="BF209" s="1"/>
      <c r="BG209" s="3"/>
      <c r="BH209" s="3"/>
      <c r="BI209" s="1"/>
      <c r="BJ209" s="1"/>
      <c r="BK209" s="3"/>
      <c r="BL209" s="3"/>
    </row>
    <row r="210" spans="4:64" hidden="1">
      <c r="D210" s="4"/>
      <c r="E210" s="4"/>
      <c r="F210" s="4"/>
      <c r="G210" s="4"/>
      <c r="H210" s="24">
        <v>103</v>
      </c>
      <c r="I210" s="24">
        <f>I207+3*(I212-I207)/5</f>
        <v>1.9807999999999999</v>
      </c>
      <c r="J210" s="24">
        <f>J207+3*(J212-J207)/5</f>
        <v>1.9446000000000001</v>
      </c>
      <c r="K210" s="81">
        <f>K207+3*(K212-K207)/5</f>
        <v>1.9079999999999999</v>
      </c>
      <c r="L210" s="4"/>
      <c r="M210" s="24">
        <v>110</v>
      </c>
      <c r="N210" s="24">
        <v>1.0529999999999999</v>
      </c>
      <c r="O210" s="4"/>
      <c r="P210" s="1"/>
      <c r="Q210" s="2"/>
      <c r="R210" s="2"/>
      <c r="S210" s="1"/>
      <c r="T210" s="1"/>
      <c r="U210" s="1"/>
      <c r="V210" s="1"/>
      <c r="W210" s="1"/>
      <c r="X210" s="1"/>
      <c r="Y210" s="1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1"/>
      <c r="BF210" s="1"/>
      <c r="BG210" s="3"/>
      <c r="BH210" s="3"/>
      <c r="BI210" s="1"/>
      <c r="BJ210" s="1"/>
      <c r="BK210" s="3"/>
      <c r="BL210" s="3"/>
    </row>
    <row r="211" spans="4:64" hidden="1">
      <c r="D211" s="4"/>
      <c r="E211" s="4"/>
      <c r="F211" s="4"/>
      <c r="G211" s="4"/>
      <c r="H211" s="24">
        <v>104</v>
      </c>
      <c r="I211" s="24">
        <f>I207+4*(I212-I207)/5</f>
        <v>2.0044</v>
      </c>
      <c r="J211" s="24">
        <f>J207+4*(J212-J207)/5</f>
        <v>1.9678</v>
      </c>
      <c r="K211" s="81">
        <f>K207+4*(K212-K207)/5</f>
        <v>1.931</v>
      </c>
      <c r="L211" s="4"/>
      <c r="M211" s="24">
        <v>111</v>
      </c>
      <c r="N211" s="24">
        <f>+N210+(N215-N210)/5</f>
        <v>1.0575999999999999</v>
      </c>
      <c r="O211" s="4"/>
      <c r="P211" s="1"/>
      <c r="Q211" s="2"/>
      <c r="R211" s="2"/>
      <c r="S211" s="1"/>
      <c r="T211" s="1"/>
      <c r="U211" s="1"/>
      <c r="V211" s="1"/>
      <c r="W211" s="1"/>
      <c r="X211" s="1"/>
      <c r="Y211" s="1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1"/>
      <c r="BF211" s="1"/>
      <c r="BG211" s="3"/>
      <c r="BH211" s="3"/>
      <c r="BI211" s="1"/>
      <c r="BJ211" s="1"/>
      <c r="BK211" s="3"/>
      <c r="BL211" s="3"/>
    </row>
    <row r="212" spans="4:64" hidden="1">
      <c r="D212" s="4"/>
      <c r="E212" s="4"/>
      <c r="F212" s="4"/>
      <c r="G212" s="4"/>
      <c r="H212" s="24">
        <v>105</v>
      </c>
      <c r="I212" s="24">
        <v>2.028</v>
      </c>
      <c r="J212" s="24">
        <v>1.9910000000000001</v>
      </c>
      <c r="K212" s="81">
        <v>1.954</v>
      </c>
      <c r="L212" s="4"/>
      <c r="M212" s="24">
        <v>112</v>
      </c>
      <c r="N212" s="24">
        <f>+N210+2*(N215-N210)/5</f>
        <v>1.0622</v>
      </c>
      <c r="O212" s="4"/>
      <c r="P212" s="1"/>
      <c r="Q212" s="2"/>
      <c r="R212" s="2"/>
      <c r="S212" s="1"/>
      <c r="T212" s="1"/>
      <c r="U212" s="1"/>
      <c r="V212" s="1"/>
      <c r="W212" s="1"/>
      <c r="X212" s="1"/>
      <c r="Y212" s="1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1"/>
      <c r="BF212" s="1"/>
      <c r="BG212" s="3"/>
      <c r="BH212" s="3"/>
      <c r="BI212" s="1"/>
      <c r="BJ212" s="1"/>
      <c r="BK212" s="3"/>
      <c r="BL212" s="3"/>
    </row>
    <row r="213" spans="4:64" hidden="1">
      <c r="D213" s="4"/>
      <c r="E213" s="4"/>
      <c r="F213" s="4"/>
      <c r="G213" s="4"/>
      <c r="H213" s="24">
        <v>106</v>
      </c>
      <c r="I213" s="24"/>
      <c r="J213" s="24">
        <f>J212+(J217-J212)/5</f>
        <v>2.0144000000000002</v>
      </c>
      <c r="K213" s="81">
        <f>K212+(K217-K212)/5</f>
        <v>1.9769999999999999</v>
      </c>
      <c r="L213" s="4"/>
      <c r="M213" s="24">
        <v>113</v>
      </c>
      <c r="N213" s="24">
        <f>+N210+3*(N215-N210)/5</f>
        <v>1.0668</v>
      </c>
      <c r="O213" s="4"/>
      <c r="P213" s="1"/>
      <c r="Q213" s="2"/>
      <c r="R213" s="2"/>
      <c r="S213" s="1"/>
      <c r="T213" s="1"/>
      <c r="U213" s="1"/>
      <c r="V213" s="1"/>
      <c r="W213" s="1"/>
      <c r="X213" s="1"/>
      <c r="Y213" s="1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1"/>
      <c r="BF213" s="1"/>
      <c r="BG213" s="3"/>
      <c r="BH213" s="3"/>
      <c r="BI213" s="1"/>
      <c r="BJ213" s="1"/>
      <c r="BK213" s="3"/>
      <c r="BL213" s="3"/>
    </row>
    <row r="214" spans="4:64" hidden="1">
      <c r="D214" s="4"/>
      <c r="E214" s="4"/>
      <c r="F214" s="4"/>
      <c r="G214" s="4"/>
      <c r="H214" s="24">
        <v>107</v>
      </c>
      <c r="I214" s="24"/>
      <c r="J214" s="24">
        <f>J212+2*(J217-J212)/5</f>
        <v>2.0378000000000003</v>
      </c>
      <c r="K214" s="81">
        <f>K212+2*(K217-K212)/5</f>
        <v>2</v>
      </c>
      <c r="L214" s="4"/>
      <c r="M214" s="24">
        <v>114</v>
      </c>
      <c r="N214" s="24">
        <f>+N210+4*(N215-N210)/5</f>
        <v>1.0714000000000001</v>
      </c>
      <c r="O214" s="4"/>
      <c r="P214" s="1"/>
      <c r="Q214" s="2"/>
      <c r="R214" s="2"/>
      <c r="S214" s="1"/>
      <c r="T214" s="1"/>
      <c r="U214" s="1"/>
      <c r="V214" s="1"/>
      <c r="W214" s="1"/>
      <c r="X214" s="1"/>
      <c r="Y214" s="1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1"/>
      <c r="BF214" s="1"/>
      <c r="BG214" s="3"/>
      <c r="BH214" s="3"/>
      <c r="BI214" s="1"/>
      <c r="BJ214" s="1"/>
      <c r="BK214" s="3"/>
      <c r="BL214" s="3"/>
    </row>
    <row r="215" spans="4:64" hidden="1">
      <c r="D215" s="4"/>
      <c r="E215" s="4"/>
      <c r="F215" s="4"/>
      <c r="G215" s="4"/>
      <c r="H215" s="24">
        <v>108</v>
      </c>
      <c r="I215" s="24"/>
      <c r="J215" s="24">
        <f>J212+3*(J217-J212)/5</f>
        <v>2.0611999999999999</v>
      </c>
      <c r="K215" s="81">
        <f>K212+3*(K217-K212)/5</f>
        <v>2.0230000000000001</v>
      </c>
      <c r="L215" s="4"/>
      <c r="M215" s="24">
        <v>115</v>
      </c>
      <c r="N215" s="24">
        <v>1.0760000000000001</v>
      </c>
      <c r="O215" s="4"/>
      <c r="P215" s="1"/>
      <c r="Q215" s="2"/>
      <c r="R215" s="2"/>
      <c r="S215" s="1"/>
      <c r="T215" s="1"/>
      <c r="U215" s="1"/>
      <c r="V215" s="1"/>
      <c r="W215" s="1"/>
      <c r="X215" s="1"/>
      <c r="Y215" s="1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1"/>
      <c r="BF215" s="1"/>
      <c r="BG215" s="3"/>
      <c r="BH215" s="3"/>
      <c r="BI215" s="1"/>
      <c r="BJ215" s="1"/>
      <c r="BK215" s="3"/>
      <c r="BL215" s="3"/>
    </row>
    <row r="216" spans="4:64" hidden="1">
      <c r="D216" s="4"/>
      <c r="E216" s="4"/>
      <c r="F216" s="4"/>
      <c r="G216" s="4"/>
      <c r="H216" s="24">
        <v>109</v>
      </c>
      <c r="I216" s="24"/>
      <c r="J216" s="24">
        <f>J212+4*(J217-J212)/5</f>
        <v>2.0846</v>
      </c>
      <c r="K216" s="81">
        <f>K212+4*(K217-K212)/5</f>
        <v>2.0459999999999998</v>
      </c>
      <c r="L216" s="4"/>
      <c r="M216" s="24">
        <v>116</v>
      </c>
      <c r="N216" s="24">
        <f>+N215+(N220-N215)/5</f>
        <v>1.0808</v>
      </c>
      <c r="O216" s="4"/>
      <c r="P216" s="1"/>
      <c r="Q216" s="2"/>
      <c r="R216" s="2"/>
      <c r="S216" s="1"/>
      <c r="T216" s="1"/>
      <c r="U216" s="1"/>
      <c r="V216" s="1"/>
      <c r="W216" s="1"/>
      <c r="X216" s="1"/>
      <c r="Y216" s="1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1"/>
      <c r="BF216" s="1"/>
      <c r="BG216" s="3"/>
      <c r="BH216" s="3"/>
      <c r="BI216" s="1"/>
      <c r="BJ216" s="1"/>
      <c r="BK216" s="3"/>
      <c r="BL216" s="3"/>
    </row>
    <row r="217" spans="4:64" hidden="1">
      <c r="D217" s="4"/>
      <c r="E217" s="4"/>
      <c r="F217" s="4"/>
      <c r="G217" s="4"/>
      <c r="H217" s="24">
        <v>110</v>
      </c>
      <c r="I217" s="24"/>
      <c r="J217" s="24">
        <v>2.1080000000000001</v>
      </c>
      <c r="K217" s="81">
        <v>2.069</v>
      </c>
      <c r="L217" s="4"/>
      <c r="M217" s="24">
        <v>117</v>
      </c>
      <c r="N217" s="24">
        <f>+N215+2*(N220-N215)/5</f>
        <v>1.0856000000000001</v>
      </c>
      <c r="O217" s="4"/>
      <c r="P217" s="1"/>
      <c r="Q217" s="2"/>
      <c r="R217" s="2"/>
      <c r="S217" s="1"/>
      <c r="T217" s="1"/>
      <c r="U217" s="1"/>
      <c r="V217" s="1"/>
      <c r="W217" s="1"/>
      <c r="X217" s="1"/>
      <c r="Y217" s="1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1"/>
      <c r="BF217" s="1"/>
      <c r="BG217" s="3"/>
      <c r="BH217" s="3"/>
      <c r="BI217" s="1"/>
      <c r="BJ217" s="1"/>
      <c r="BK217" s="3"/>
      <c r="BL217" s="3"/>
    </row>
    <row r="218" spans="4:64" hidden="1">
      <c r="D218" s="4"/>
      <c r="E218" s="4"/>
      <c r="F218" s="4"/>
      <c r="G218" s="4"/>
      <c r="H218" s="24">
        <v>111</v>
      </c>
      <c r="I218" s="24"/>
      <c r="J218" s="24">
        <f>J217+(J222-J217)/5</f>
        <v>2.1316000000000002</v>
      </c>
      <c r="K218" s="81">
        <f>K217+(K222-K217)/5</f>
        <v>2.0922000000000001</v>
      </c>
      <c r="L218" s="4"/>
      <c r="M218" s="24">
        <v>118</v>
      </c>
      <c r="N218" s="24">
        <f>+N215+3*(N220-N215)/5</f>
        <v>1.0904</v>
      </c>
      <c r="O218" s="4"/>
      <c r="P218" s="1"/>
      <c r="Q218" s="2"/>
      <c r="R218" s="2"/>
      <c r="S218" s="1"/>
      <c r="T218" s="1"/>
      <c r="U218" s="1"/>
      <c r="V218" s="1"/>
      <c r="W218" s="1"/>
      <c r="X218" s="1"/>
      <c r="Y218" s="1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1"/>
      <c r="BF218" s="1"/>
      <c r="BG218" s="3"/>
      <c r="BH218" s="3"/>
      <c r="BI218" s="1"/>
      <c r="BJ218" s="1"/>
      <c r="BK218" s="3"/>
      <c r="BL218" s="3"/>
    </row>
    <row r="219" spans="4:64" hidden="1">
      <c r="D219" s="4"/>
      <c r="E219" s="4"/>
      <c r="F219" s="4"/>
      <c r="G219" s="4"/>
      <c r="H219" s="24">
        <v>112</v>
      </c>
      <c r="I219" s="24"/>
      <c r="J219" s="24">
        <f>J217+2*(J222-J217)/5</f>
        <v>2.1552000000000002</v>
      </c>
      <c r="K219" s="81">
        <f>K217+2*(K222-K217)/5</f>
        <v>2.1154000000000002</v>
      </c>
      <c r="L219" s="4"/>
      <c r="M219" s="24">
        <v>119</v>
      </c>
      <c r="N219" s="24">
        <f>+N215+4*(N220-N215)/5</f>
        <v>1.0952000000000002</v>
      </c>
      <c r="O219" s="4"/>
      <c r="P219" s="1"/>
      <c r="Q219" s="2"/>
      <c r="R219" s="2"/>
      <c r="S219" s="1"/>
      <c r="T219" s="1"/>
      <c r="U219" s="1"/>
      <c r="V219" s="1"/>
      <c r="W219" s="1"/>
      <c r="X219" s="1"/>
      <c r="Y219" s="1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1"/>
      <c r="BF219" s="1"/>
      <c r="BG219" s="3"/>
      <c r="BH219" s="3"/>
      <c r="BI219" s="1"/>
      <c r="BJ219" s="1"/>
      <c r="BK219" s="3"/>
      <c r="BL219" s="3"/>
    </row>
    <row r="220" spans="4:64" hidden="1">
      <c r="D220" s="4"/>
      <c r="E220" s="4"/>
      <c r="F220" s="4"/>
      <c r="G220" s="4"/>
      <c r="H220" s="24">
        <v>113</v>
      </c>
      <c r="I220" s="24"/>
      <c r="J220" s="24">
        <f>J217+3*(J222-J217)/5</f>
        <v>2.1787999999999998</v>
      </c>
      <c r="K220" s="81">
        <f>K217+3*(K222-K217)/5</f>
        <v>2.1385999999999998</v>
      </c>
      <c r="L220" s="4"/>
      <c r="M220" s="24">
        <v>120</v>
      </c>
      <c r="N220" s="24">
        <v>1.1000000000000001</v>
      </c>
      <c r="O220" s="4"/>
      <c r="P220" s="1"/>
      <c r="Q220" s="2"/>
      <c r="R220" s="2"/>
      <c r="S220" s="1"/>
      <c r="T220" s="1"/>
      <c r="U220" s="1"/>
      <c r="V220" s="1"/>
      <c r="W220" s="1"/>
      <c r="X220" s="1"/>
      <c r="Y220" s="1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1"/>
      <c r="BF220" s="1"/>
      <c r="BG220" s="3"/>
      <c r="BH220" s="3"/>
      <c r="BI220" s="1"/>
      <c r="BJ220" s="1"/>
      <c r="BK220" s="3"/>
      <c r="BL220" s="3"/>
    </row>
    <row r="221" spans="4:64" hidden="1">
      <c r="D221" s="4"/>
      <c r="E221" s="4"/>
      <c r="F221" s="4"/>
      <c r="G221" s="4"/>
      <c r="H221" s="24">
        <v>114</v>
      </c>
      <c r="I221" s="24"/>
      <c r="J221" s="24">
        <f>J217+4*(J222-J217)/5</f>
        <v>2.2023999999999999</v>
      </c>
      <c r="K221" s="81">
        <f>K217+4*(K222-K217)/5</f>
        <v>2.1617999999999999</v>
      </c>
      <c r="L221" s="4"/>
      <c r="M221" s="24">
        <v>121</v>
      </c>
      <c r="N221" s="24">
        <f>+N220+(N225-N220)/5</f>
        <v>1.1040000000000001</v>
      </c>
      <c r="O221" s="4"/>
      <c r="P221" s="1"/>
      <c r="Q221" s="2"/>
      <c r="R221" s="2"/>
      <c r="S221" s="1"/>
      <c r="T221" s="1"/>
      <c r="U221" s="1"/>
      <c r="V221" s="1"/>
      <c r="W221" s="1"/>
      <c r="X221" s="1"/>
      <c r="Y221" s="1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1"/>
      <c r="BF221" s="1"/>
      <c r="BG221" s="3"/>
      <c r="BH221" s="3"/>
      <c r="BI221" s="1"/>
      <c r="BJ221" s="1"/>
      <c r="BK221" s="3"/>
      <c r="BL221" s="3"/>
    </row>
    <row r="222" spans="4:64" hidden="1">
      <c r="D222" s="4"/>
      <c r="E222" s="4"/>
      <c r="F222" s="4"/>
      <c r="G222" s="4"/>
      <c r="H222" s="24">
        <v>115</v>
      </c>
      <c r="I222" s="24"/>
      <c r="J222" s="24">
        <v>2.226</v>
      </c>
      <c r="K222" s="81">
        <v>2.1850000000000001</v>
      </c>
      <c r="L222" s="4"/>
      <c r="M222" s="24">
        <v>122</v>
      </c>
      <c r="N222" s="24">
        <f>+N220+2*(N225-N220)/5</f>
        <v>1.1080000000000001</v>
      </c>
      <c r="O222" s="4"/>
      <c r="P222" s="1"/>
      <c r="Q222" s="2"/>
      <c r="R222" s="2"/>
      <c r="S222" s="1"/>
      <c r="T222" s="1"/>
      <c r="U222" s="1"/>
      <c r="V222" s="1"/>
      <c r="W222" s="1"/>
      <c r="X222" s="1"/>
      <c r="Y222" s="1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1"/>
      <c r="BF222" s="1"/>
      <c r="BG222" s="3"/>
      <c r="BH222" s="3"/>
      <c r="BI222" s="1"/>
      <c r="BJ222" s="1"/>
      <c r="BK222" s="3"/>
      <c r="BL222" s="3"/>
    </row>
    <row r="223" spans="4:64" hidden="1">
      <c r="D223" s="4"/>
      <c r="E223" s="4"/>
      <c r="F223" s="4"/>
      <c r="G223" s="4"/>
      <c r="H223" s="4"/>
      <c r="I223" s="4"/>
      <c r="J223" s="4"/>
      <c r="K223" s="88"/>
      <c r="L223" s="4"/>
      <c r="M223" s="24">
        <v>123</v>
      </c>
      <c r="N223" s="24">
        <f>+N220+3*(N225-N220)/5</f>
        <v>1.1120000000000001</v>
      </c>
      <c r="O223" s="4"/>
      <c r="P223" s="1"/>
      <c r="Q223" s="2"/>
      <c r="R223" s="2"/>
      <c r="S223" s="1"/>
      <c r="T223" s="1"/>
      <c r="U223" s="1"/>
      <c r="V223" s="1"/>
      <c r="W223" s="1"/>
      <c r="X223" s="1"/>
      <c r="Y223" s="1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1"/>
      <c r="BF223" s="1"/>
      <c r="BG223" s="3"/>
      <c r="BH223" s="3"/>
      <c r="BI223" s="1"/>
      <c r="BJ223" s="1"/>
      <c r="BK223" s="3"/>
      <c r="BL223" s="3"/>
    </row>
    <row r="224" spans="4:64" hidden="1">
      <c r="D224" s="4"/>
      <c r="E224" s="4"/>
      <c r="F224" s="4"/>
      <c r="G224" s="4"/>
      <c r="H224" s="4"/>
      <c r="I224" s="4"/>
      <c r="J224" s="4"/>
      <c r="K224" s="88"/>
      <c r="L224" s="4"/>
      <c r="M224" s="24">
        <v>124</v>
      </c>
      <c r="N224" s="24">
        <f>+N220+4*(N225-N220)/5</f>
        <v>1.1160000000000001</v>
      </c>
      <c r="O224" s="4"/>
      <c r="P224" s="1"/>
      <c r="Q224" s="2"/>
      <c r="R224" s="2"/>
      <c r="S224" s="1"/>
      <c r="T224" s="1"/>
      <c r="U224" s="1"/>
      <c r="V224" s="1"/>
      <c r="W224" s="1"/>
      <c r="X224" s="1"/>
      <c r="Y224" s="1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1"/>
      <c r="BF224" s="1"/>
      <c r="BG224" s="3"/>
      <c r="BH224" s="3"/>
      <c r="BI224" s="1"/>
      <c r="BJ224" s="1"/>
      <c r="BK224" s="3"/>
      <c r="BL224" s="3"/>
    </row>
    <row r="225" spans="4:64" hidden="1">
      <c r="D225" s="4"/>
      <c r="E225" s="4"/>
      <c r="F225" s="4"/>
      <c r="G225" s="4"/>
      <c r="H225" s="4"/>
      <c r="I225" s="4"/>
      <c r="J225" s="4"/>
      <c r="K225" s="88"/>
      <c r="L225" s="4"/>
      <c r="M225" s="24">
        <v>125</v>
      </c>
      <c r="N225" s="24">
        <v>1.1200000000000001</v>
      </c>
      <c r="O225" s="4"/>
      <c r="P225" s="1"/>
      <c r="Q225" s="2"/>
      <c r="R225" s="2"/>
      <c r="S225" s="1"/>
      <c r="T225" s="1"/>
      <c r="U225" s="1"/>
      <c r="V225" s="1"/>
      <c r="W225" s="1"/>
      <c r="X225" s="1"/>
      <c r="Y225" s="1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1"/>
      <c r="BF225" s="1"/>
      <c r="BG225" s="3"/>
      <c r="BH225" s="3"/>
      <c r="BI225" s="1"/>
      <c r="BJ225" s="1"/>
      <c r="BK225" s="3"/>
      <c r="BL225" s="3"/>
    </row>
    <row r="226" spans="4:64" hidden="1">
      <c r="P226" s="1"/>
      <c r="Q226" s="2"/>
      <c r="R226" s="2"/>
      <c r="S226" s="1"/>
      <c r="T226" s="1"/>
      <c r="U226" s="1"/>
      <c r="V226" s="1"/>
      <c r="W226" s="1"/>
      <c r="X226" s="1"/>
      <c r="Y226" s="1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1"/>
      <c r="BF226" s="1"/>
      <c r="BG226" s="3"/>
      <c r="BH226" s="3"/>
      <c r="BI226" s="1"/>
      <c r="BJ226" s="1"/>
      <c r="BK226" s="3"/>
      <c r="BL226" s="3"/>
    </row>
    <row r="227" spans="4:64" hidden="1">
      <c r="P227" s="1"/>
      <c r="Q227" s="2"/>
      <c r="R227" s="2"/>
      <c r="S227" s="1"/>
      <c r="T227" s="1"/>
      <c r="U227" s="1"/>
      <c r="V227" s="1"/>
      <c r="W227" s="1"/>
      <c r="X227" s="1"/>
      <c r="Y227" s="1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1"/>
      <c r="BF227" s="1"/>
      <c r="BG227" s="3"/>
      <c r="BH227" s="3"/>
      <c r="BI227" s="1"/>
      <c r="BJ227" s="1"/>
      <c r="BK227" s="3"/>
      <c r="BL227" s="3"/>
    </row>
    <row r="228" spans="4:64" hidden="1">
      <c r="P228" s="1"/>
      <c r="Q228" s="2"/>
      <c r="R228" s="2"/>
      <c r="S228" s="1"/>
      <c r="T228" s="1"/>
      <c r="U228" s="1"/>
      <c r="V228" s="1"/>
      <c r="W228" s="1"/>
      <c r="X228" s="1"/>
      <c r="Y228" s="1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1"/>
      <c r="BF228" s="1"/>
      <c r="BG228" s="3"/>
      <c r="BH228" s="3"/>
      <c r="BI228" s="1"/>
      <c r="BJ228" s="1"/>
      <c r="BK228" s="3"/>
      <c r="BL228" s="3"/>
    </row>
    <row r="229" spans="4:64" hidden="1">
      <c r="P229" s="1"/>
      <c r="Q229" s="2"/>
      <c r="R229" s="2"/>
      <c r="S229" s="1"/>
      <c r="T229" s="1"/>
      <c r="U229" s="1"/>
      <c r="V229" s="1"/>
      <c r="W229" s="1"/>
      <c r="X229" s="1"/>
      <c r="Y229" s="1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1"/>
      <c r="BF229" s="1"/>
      <c r="BG229" s="3"/>
      <c r="BH229" s="3"/>
      <c r="BI229" s="1"/>
      <c r="BJ229" s="1"/>
      <c r="BK229" s="3"/>
      <c r="BL229" s="3"/>
    </row>
    <row r="230" spans="4:64" hidden="1">
      <c r="P230" s="1"/>
      <c r="Q230" s="2"/>
      <c r="R230" s="2"/>
      <c r="S230" s="1"/>
      <c r="T230" s="1"/>
      <c r="U230" s="1"/>
      <c r="V230" s="1"/>
      <c r="W230" s="1"/>
      <c r="X230" s="1"/>
      <c r="Y230" s="1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1"/>
      <c r="BF230" s="1"/>
      <c r="BG230" s="3"/>
      <c r="BH230" s="3"/>
      <c r="BI230" s="1"/>
      <c r="BJ230" s="1"/>
      <c r="BK230" s="3"/>
      <c r="BL230" s="3"/>
    </row>
    <row r="231" spans="4:64" hidden="1">
      <c r="P231" s="1"/>
      <c r="Q231" s="2"/>
      <c r="R231" s="2"/>
      <c r="S231" s="1"/>
      <c r="T231" s="1"/>
      <c r="U231" s="1"/>
      <c r="V231" s="1"/>
      <c r="W231" s="1"/>
      <c r="X231" s="1"/>
      <c r="Y231" s="1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1"/>
      <c r="BF231" s="1"/>
      <c r="BG231" s="3"/>
      <c r="BH231" s="3"/>
      <c r="BI231" s="1"/>
      <c r="BJ231" s="1"/>
      <c r="BK231" s="3"/>
      <c r="BL231" s="3"/>
    </row>
    <row r="232" spans="4:64" hidden="1">
      <c r="P232" s="1"/>
      <c r="Q232" s="2"/>
      <c r="R232" s="2"/>
      <c r="S232" s="1"/>
      <c r="T232" s="1"/>
      <c r="U232" s="1"/>
      <c r="V232" s="1"/>
      <c r="W232" s="1"/>
      <c r="X232" s="1"/>
      <c r="Y232" s="1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1"/>
      <c r="BF232" s="1"/>
      <c r="BG232" s="3"/>
      <c r="BH232" s="3"/>
      <c r="BI232" s="1"/>
      <c r="BJ232" s="1"/>
      <c r="BK232" s="3"/>
      <c r="BL232" s="3"/>
    </row>
    <row r="233" spans="4:64" hidden="1">
      <c r="P233" s="1"/>
      <c r="Q233" s="2"/>
      <c r="R233" s="2"/>
      <c r="S233" s="1"/>
      <c r="T233" s="1"/>
      <c r="U233" s="1"/>
      <c r="V233" s="1"/>
      <c r="W233" s="1"/>
      <c r="X233" s="1"/>
      <c r="Y233" s="1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1"/>
      <c r="BF233" s="1"/>
      <c r="BG233" s="3"/>
      <c r="BH233" s="3"/>
      <c r="BI233" s="1"/>
      <c r="BJ233" s="1"/>
      <c r="BK233" s="3"/>
      <c r="BL233" s="3"/>
    </row>
    <row r="234" spans="4:64" hidden="1">
      <c r="P234" s="1"/>
      <c r="Q234" s="2"/>
      <c r="R234" s="2"/>
      <c r="S234" s="1"/>
      <c r="T234" s="1"/>
      <c r="U234" s="1"/>
      <c r="V234" s="1"/>
      <c r="W234" s="1"/>
      <c r="X234" s="1"/>
      <c r="Y234" s="1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1"/>
      <c r="BF234" s="1"/>
      <c r="BG234" s="3"/>
      <c r="BH234" s="3"/>
      <c r="BI234" s="1"/>
      <c r="BJ234" s="1"/>
      <c r="BK234" s="3"/>
      <c r="BL234" s="3"/>
    </row>
    <row r="235" spans="4:64" hidden="1">
      <c r="P235" s="1"/>
      <c r="Q235" s="2"/>
      <c r="R235" s="2"/>
      <c r="S235" s="1"/>
      <c r="T235" s="1"/>
      <c r="U235" s="1"/>
      <c r="V235" s="1"/>
      <c r="W235" s="1"/>
      <c r="X235" s="1"/>
      <c r="Y235" s="1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1"/>
      <c r="BF235" s="1"/>
      <c r="BG235" s="3"/>
      <c r="BH235" s="3"/>
      <c r="BI235" s="1"/>
      <c r="BJ235" s="1"/>
      <c r="BK235" s="3"/>
      <c r="BL235" s="3"/>
    </row>
    <row r="236" spans="4:64" hidden="1">
      <c r="P236" s="1"/>
      <c r="Q236" s="2"/>
      <c r="R236" s="2"/>
      <c r="S236" s="1"/>
      <c r="T236" s="1"/>
      <c r="U236" s="1"/>
      <c r="V236" s="1"/>
      <c r="W236" s="1"/>
      <c r="X236" s="1"/>
      <c r="Y236" s="1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1"/>
      <c r="BF236" s="1"/>
      <c r="BG236" s="3"/>
      <c r="BH236" s="3"/>
      <c r="BI236" s="1"/>
      <c r="BJ236" s="1"/>
      <c r="BK236" s="3"/>
      <c r="BL236" s="3"/>
    </row>
    <row r="237" spans="4:64" hidden="1">
      <c r="P237" s="1"/>
      <c r="Q237" s="2"/>
      <c r="R237" s="2"/>
      <c r="S237" s="1"/>
      <c r="T237" s="1"/>
      <c r="U237" s="1"/>
      <c r="V237" s="1"/>
      <c r="W237" s="1"/>
      <c r="X237" s="1"/>
      <c r="Y237" s="1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1"/>
      <c r="BF237" s="1"/>
      <c r="BG237" s="3"/>
      <c r="BH237" s="3"/>
      <c r="BI237" s="1"/>
      <c r="BJ237" s="1"/>
      <c r="BK237" s="3"/>
      <c r="BL237" s="3"/>
    </row>
    <row r="238" spans="4:64" hidden="1">
      <c r="P238" s="1"/>
      <c r="Q238" s="2"/>
      <c r="R238" s="2"/>
      <c r="S238" s="1"/>
      <c r="T238" s="1"/>
      <c r="U238" s="1"/>
      <c r="V238" s="1"/>
      <c r="W238" s="1"/>
      <c r="X238" s="1"/>
      <c r="Y238" s="1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1"/>
      <c r="BF238" s="1"/>
      <c r="BG238" s="3"/>
      <c r="BH238" s="3"/>
      <c r="BI238" s="1"/>
      <c r="BJ238" s="1"/>
      <c r="BK238" s="3"/>
      <c r="BL238" s="3"/>
    </row>
    <row r="239" spans="4:64" hidden="1">
      <c r="P239" s="1"/>
      <c r="Q239" s="2"/>
      <c r="R239" s="2"/>
      <c r="S239" s="1"/>
      <c r="T239" s="1"/>
      <c r="U239" s="1"/>
      <c r="V239" s="1"/>
      <c r="W239" s="1"/>
      <c r="X239" s="1"/>
      <c r="Y239" s="1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1"/>
      <c r="BF239" s="1"/>
      <c r="BG239" s="3"/>
      <c r="BH239" s="3"/>
      <c r="BI239" s="1"/>
      <c r="BJ239" s="1"/>
      <c r="BK239" s="3"/>
      <c r="BL239" s="3"/>
    </row>
    <row r="240" spans="4:64" hidden="1">
      <c r="P240" s="1"/>
      <c r="Q240" s="2"/>
      <c r="R240" s="2"/>
      <c r="S240" s="1"/>
      <c r="T240" s="1"/>
      <c r="U240" s="1"/>
      <c r="V240" s="1"/>
      <c r="W240" s="1"/>
      <c r="X240" s="1"/>
      <c r="Y240" s="1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1"/>
      <c r="BF240" s="1"/>
      <c r="BG240" s="3"/>
      <c r="BH240" s="3"/>
      <c r="BI240" s="1"/>
      <c r="BJ240" s="1"/>
      <c r="BK240" s="3"/>
      <c r="BL240" s="3"/>
    </row>
    <row r="241" spans="16:64" hidden="1">
      <c r="P241" s="1"/>
      <c r="Q241" s="2"/>
      <c r="R241" s="2"/>
      <c r="S241" s="1"/>
      <c r="T241" s="1"/>
      <c r="U241" s="1"/>
      <c r="V241" s="1"/>
      <c r="W241" s="1"/>
      <c r="X241" s="1"/>
      <c r="Y241" s="1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1"/>
      <c r="BF241" s="1"/>
      <c r="BG241" s="3"/>
      <c r="BH241" s="3"/>
      <c r="BI241" s="1"/>
      <c r="BJ241" s="1"/>
      <c r="BK241" s="3"/>
      <c r="BL241" s="3"/>
    </row>
    <row r="242" spans="16:64" hidden="1">
      <c r="P242" s="1"/>
      <c r="Q242" s="2"/>
      <c r="R242" s="2"/>
      <c r="S242" s="1"/>
      <c r="T242" s="1"/>
      <c r="U242" s="1"/>
      <c r="V242" s="1"/>
      <c r="W242" s="1"/>
      <c r="X242" s="1"/>
      <c r="Y242" s="1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1"/>
      <c r="BF242" s="1"/>
      <c r="BG242" s="3"/>
      <c r="BH242" s="3"/>
      <c r="BI242" s="1"/>
      <c r="BJ242" s="1"/>
      <c r="BK242" s="3"/>
      <c r="BL242" s="3"/>
    </row>
    <row r="243" spans="16:64" hidden="1">
      <c r="P243" s="1"/>
      <c r="Q243" s="2"/>
      <c r="R243" s="2"/>
      <c r="S243" s="1"/>
      <c r="T243" s="1"/>
      <c r="U243" s="1"/>
      <c r="V243" s="1"/>
      <c r="W243" s="1"/>
      <c r="X243" s="1"/>
      <c r="Y243" s="1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1"/>
      <c r="BF243" s="1"/>
      <c r="BG243" s="3"/>
      <c r="BH243" s="3"/>
      <c r="BI243" s="1"/>
      <c r="BJ243" s="1"/>
      <c r="BK243" s="3"/>
      <c r="BL243" s="3"/>
    </row>
    <row r="244" spans="16:64" hidden="1">
      <c r="P244" s="1"/>
      <c r="Q244" s="2"/>
      <c r="R244" s="2"/>
      <c r="S244" s="1"/>
      <c r="T244" s="1"/>
      <c r="U244" s="1"/>
      <c r="V244" s="1"/>
      <c r="W244" s="1"/>
      <c r="X244" s="1"/>
      <c r="Y244" s="1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1"/>
      <c r="BF244" s="1"/>
      <c r="BG244" s="3"/>
      <c r="BH244" s="3"/>
      <c r="BI244" s="1"/>
      <c r="BJ244" s="1"/>
      <c r="BK244" s="3"/>
      <c r="BL244" s="3"/>
    </row>
    <row r="245" spans="16:64" hidden="1">
      <c r="P245" s="1"/>
      <c r="Q245" s="2"/>
      <c r="R245" s="2"/>
      <c r="S245" s="1"/>
      <c r="T245" s="1"/>
      <c r="U245" s="1"/>
      <c r="V245" s="1"/>
      <c r="W245" s="1"/>
      <c r="X245" s="1"/>
      <c r="Y245" s="1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1"/>
      <c r="BF245" s="1"/>
      <c r="BG245" s="3"/>
      <c r="BH245" s="3"/>
      <c r="BI245" s="1"/>
      <c r="BJ245" s="1"/>
      <c r="BK245" s="3"/>
      <c r="BL245" s="3"/>
    </row>
    <row r="246" spans="16:64" hidden="1">
      <c r="P246" s="1"/>
      <c r="Q246" s="2"/>
      <c r="R246" s="2"/>
      <c r="S246" s="1"/>
      <c r="T246" s="1"/>
      <c r="U246" s="1"/>
      <c r="V246" s="1"/>
      <c r="W246" s="1"/>
      <c r="X246" s="1"/>
      <c r="Y246" s="1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1"/>
      <c r="BF246" s="1"/>
      <c r="BG246" s="3"/>
      <c r="BH246" s="3"/>
      <c r="BI246" s="1"/>
      <c r="BJ246" s="1"/>
      <c r="BK246" s="3"/>
      <c r="BL246" s="3"/>
    </row>
    <row r="247" spans="16:64" hidden="1">
      <c r="P247" s="1"/>
      <c r="Q247" s="2"/>
      <c r="R247" s="2"/>
      <c r="S247" s="1"/>
      <c r="T247" s="1"/>
      <c r="U247" s="1"/>
      <c r="V247" s="1"/>
      <c r="W247" s="1"/>
      <c r="X247" s="1"/>
      <c r="Y247" s="1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1"/>
      <c r="BF247" s="1"/>
      <c r="BG247" s="3"/>
      <c r="BH247" s="3"/>
      <c r="BI247" s="1"/>
      <c r="BJ247" s="1"/>
      <c r="BK247" s="3"/>
      <c r="BL247" s="3"/>
    </row>
    <row r="248" spans="16:64" hidden="1">
      <c r="P248" s="1"/>
      <c r="Q248" s="2"/>
      <c r="R248" s="2"/>
      <c r="S248" s="1"/>
      <c r="T248" s="1"/>
      <c r="U248" s="1"/>
      <c r="V248" s="1"/>
      <c r="W248" s="1"/>
      <c r="X248" s="1"/>
      <c r="Y248" s="1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1"/>
      <c r="BF248" s="1"/>
      <c r="BG248" s="3"/>
      <c r="BH248" s="3"/>
      <c r="BI248" s="1"/>
      <c r="BJ248" s="1"/>
      <c r="BK248" s="3"/>
      <c r="BL248" s="3"/>
    </row>
    <row r="249" spans="16:64" hidden="1">
      <c r="P249" s="1"/>
      <c r="Q249" s="2"/>
      <c r="R249" s="2"/>
      <c r="S249" s="1"/>
      <c r="T249" s="1"/>
      <c r="U249" s="1"/>
      <c r="V249" s="1"/>
      <c r="W249" s="1"/>
      <c r="X249" s="1"/>
      <c r="Y249" s="1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1"/>
      <c r="BF249" s="1"/>
      <c r="BG249" s="3"/>
      <c r="BH249" s="3"/>
      <c r="BI249" s="1"/>
      <c r="BJ249" s="1"/>
      <c r="BK249" s="3"/>
      <c r="BL249" s="3"/>
    </row>
    <row r="250" spans="16:64" hidden="1">
      <c r="P250" s="1"/>
      <c r="Q250" s="2"/>
      <c r="R250" s="2"/>
      <c r="S250" s="1"/>
      <c r="T250" s="1"/>
      <c r="U250" s="1"/>
      <c r="V250" s="1"/>
      <c r="W250" s="1"/>
      <c r="X250" s="1"/>
      <c r="Y250" s="1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1"/>
      <c r="BF250" s="1"/>
      <c r="BG250" s="3"/>
      <c r="BH250" s="3"/>
      <c r="BI250" s="1"/>
      <c r="BJ250" s="1"/>
      <c r="BK250" s="3"/>
      <c r="BL250" s="3"/>
    </row>
    <row r="251" spans="16:64" hidden="1">
      <c r="P251" s="1"/>
      <c r="Q251" s="2"/>
      <c r="R251" s="2"/>
      <c r="S251" s="1"/>
      <c r="T251" s="1"/>
      <c r="U251" s="1"/>
      <c r="V251" s="1"/>
      <c r="W251" s="1"/>
      <c r="X251" s="1"/>
      <c r="Y251" s="1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1"/>
      <c r="BF251" s="1"/>
      <c r="BG251" s="3"/>
      <c r="BH251" s="3"/>
      <c r="BI251" s="1"/>
      <c r="BJ251" s="1"/>
      <c r="BK251" s="3"/>
      <c r="BL251" s="3"/>
    </row>
    <row r="252" spans="16:64" hidden="1">
      <c r="P252" s="1"/>
      <c r="Q252" s="2"/>
      <c r="R252" s="2"/>
      <c r="S252" s="1"/>
      <c r="T252" s="1"/>
      <c r="U252" s="1"/>
      <c r="V252" s="1"/>
      <c r="W252" s="1"/>
      <c r="X252" s="1"/>
      <c r="Y252" s="1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1"/>
      <c r="BF252" s="1"/>
      <c r="BG252" s="3"/>
      <c r="BH252" s="3"/>
      <c r="BI252" s="1"/>
      <c r="BJ252" s="1"/>
      <c r="BK252" s="3"/>
      <c r="BL252" s="3"/>
    </row>
    <row r="253" spans="16:64" hidden="1">
      <c r="P253" s="1"/>
      <c r="Q253" s="2"/>
      <c r="R253" s="2"/>
      <c r="S253" s="1"/>
      <c r="T253" s="1"/>
      <c r="U253" s="1"/>
      <c r="V253" s="1"/>
      <c r="W253" s="1"/>
      <c r="X253" s="1"/>
      <c r="Y253" s="1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1"/>
      <c r="BF253" s="1"/>
      <c r="BG253" s="3"/>
      <c r="BH253" s="3"/>
      <c r="BI253" s="1"/>
      <c r="BJ253" s="1"/>
      <c r="BK253" s="3"/>
      <c r="BL253" s="3"/>
    </row>
    <row r="254" spans="16:64" hidden="1">
      <c r="P254" s="1"/>
      <c r="Q254" s="2"/>
      <c r="R254" s="2"/>
      <c r="S254" s="1"/>
      <c r="T254" s="1"/>
      <c r="U254" s="1"/>
      <c r="V254" s="1"/>
      <c r="W254" s="1"/>
      <c r="X254" s="1"/>
      <c r="Y254" s="1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1"/>
      <c r="BF254" s="1"/>
      <c r="BG254" s="3"/>
      <c r="BH254" s="3"/>
      <c r="BI254" s="1"/>
      <c r="BJ254" s="1"/>
      <c r="BK254" s="3"/>
      <c r="BL254" s="3"/>
    </row>
    <row r="255" spans="16:64" hidden="1">
      <c r="P255" s="1"/>
      <c r="Q255" s="2"/>
      <c r="R255" s="2"/>
      <c r="S255" s="1"/>
      <c r="T255" s="1"/>
      <c r="U255" s="1"/>
      <c r="V255" s="1"/>
      <c r="W255" s="1"/>
      <c r="X255" s="1"/>
      <c r="Y255" s="1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1"/>
      <c r="BF255" s="1"/>
      <c r="BG255" s="3"/>
      <c r="BH255" s="3"/>
      <c r="BI255" s="1"/>
      <c r="BJ255" s="1"/>
      <c r="BK255" s="3"/>
      <c r="BL255" s="3"/>
    </row>
    <row r="256" spans="16:64" hidden="1">
      <c r="P256" s="1"/>
      <c r="Q256" s="2"/>
      <c r="R256" s="2"/>
      <c r="S256" s="1"/>
      <c r="T256" s="1"/>
      <c r="U256" s="1"/>
      <c r="V256" s="1"/>
      <c r="W256" s="1"/>
      <c r="X256" s="1"/>
      <c r="Y256" s="1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1"/>
      <c r="BF256" s="1"/>
      <c r="BG256" s="3"/>
      <c r="BH256" s="3"/>
      <c r="BI256" s="1"/>
      <c r="BJ256" s="1"/>
      <c r="BK256" s="3"/>
      <c r="BL256" s="3"/>
    </row>
    <row r="257" spans="16:64" hidden="1">
      <c r="P257" s="1"/>
      <c r="Q257" s="2"/>
      <c r="R257" s="2"/>
      <c r="S257" s="1"/>
      <c r="T257" s="1"/>
      <c r="U257" s="1"/>
      <c r="V257" s="1"/>
      <c r="W257" s="1"/>
      <c r="X257" s="1"/>
      <c r="Y257" s="1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1"/>
      <c r="BF257" s="1"/>
      <c r="BG257" s="3"/>
      <c r="BH257" s="3"/>
      <c r="BI257" s="1"/>
      <c r="BJ257" s="1"/>
      <c r="BK257" s="3"/>
      <c r="BL257" s="3"/>
    </row>
    <row r="258" spans="16:64" hidden="1">
      <c r="P258" s="1"/>
      <c r="Q258" s="2"/>
      <c r="R258" s="2"/>
      <c r="S258" s="1"/>
      <c r="T258" s="1"/>
      <c r="U258" s="1"/>
      <c r="V258" s="1"/>
      <c r="W258" s="1"/>
      <c r="X258" s="1"/>
      <c r="Y258" s="1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1"/>
      <c r="BF258" s="1"/>
      <c r="BG258" s="3"/>
      <c r="BH258" s="3"/>
      <c r="BI258" s="1"/>
      <c r="BJ258" s="1"/>
      <c r="BK258" s="3"/>
      <c r="BL258" s="3"/>
    </row>
    <row r="259" spans="16:64" hidden="1">
      <c r="P259" s="1"/>
      <c r="Q259" s="2"/>
      <c r="R259" s="2"/>
      <c r="S259" s="1"/>
      <c r="T259" s="1"/>
      <c r="U259" s="1"/>
      <c r="V259" s="1"/>
      <c r="W259" s="1"/>
      <c r="X259" s="1"/>
      <c r="Y259" s="1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1"/>
      <c r="BF259" s="1"/>
      <c r="BG259" s="3"/>
      <c r="BH259" s="3"/>
      <c r="BI259" s="1"/>
      <c r="BJ259" s="1"/>
      <c r="BK259" s="3"/>
      <c r="BL259" s="3"/>
    </row>
    <row r="260" spans="16:64" hidden="1">
      <c r="P260" s="1"/>
      <c r="Q260" s="2"/>
      <c r="R260" s="2"/>
      <c r="S260" s="1"/>
      <c r="T260" s="1"/>
      <c r="U260" s="1"/>
      <c r="V260" s="1"/>
      <c r="W260" s="1"/>
      <c r="X260" s="1"/>
      <c r="Y260" s="1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1"/>
      <c r="BF260" s="1"/>
      <c r="BG260" s="3"/>
      <c r="BH260" s="3"/>
      <c r="BI260" s="1"/>
      <c r="BJ260" s="1"/>
      <c r="BK260" s="3"/>
      <c r="BL260" s="3"/>
    </row>
    <row r="261" spans="16:64" hidden="1">
      <c r="P261" s="1"/>
      <c r="Q261" s="2"/>
      <c r="R261" s="2"/>
      <c r="S261" s="1"/>
      <c r="T261" s="1"/>
      <c r="U261" s="1"/>
      <c r="V261" s="1"/>
      <c r="W261" s="1"/>
      <c r="X261" s="1"/>
      <c r="Y261" s="1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1"/>
      <c r="BF261" s="1"/>
      <c r="BG261" s="3"/>
      <c r="BH261" s="3"/>
      <c r="BI261" s="1"/>
      <c r="BJ261" s="1"/>
      <c r="BK261" s="3"/>
      <c r="BL261" s="3"/>
    </row>
    <row r="262" spans="16:64" hidden="1">
      <c r="P262" s="1"/>
      <c r="Q262" s="2"/>
      <c r="R262" s="2"/>
      <c r="S262" s="1"/>
      <c r="T262" s="1"/>
      <c r="U262" s="1"/>
      <c r="V262" s="1"/>
      <c r="W262" s="1"/>
      <c r="X262" s="1"/>
      <c r="Y262" s="1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1"/>
      <c r="BF262" s="1"/>
      <c r="BG262" s="3"/>
      <c r="BH262" s="3"/>
      <c r="BI262" s="1"/>
      <c r="BJ262" s="1"/>
      <c r="BK262" s="3"/>
      <c r="BL262" s="3"/>
    </row>
    <row r="263" spans="16:64" hidden="1">
      <c r="P263" s="1"/>
      <c r="Q263" s="2"/>
      <c r="R263" s="2"/>
      <c r="S263" s="1"/>
      <c r="T263" s="1"/>
      <c r="U263" s="1"/>
      <c r="V263" s="1"/>
      <c r="W263" s="1"/>
      <c r="X263" s="1"/>
      <c r="Y263" s="1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1"/>
      <c r="BF263" s="1"/>
      <c r="BG263" s="3"/>
      <c r="BH263" s="3"/>
      <c r="BI263" s="1"/>
      <c r="BJ263" s="1"/>
      <c r="BK263" s="3"/>
      <c r="BL263" s="3"/>
    </row>
    <row r="264" spans="16:64" hidden="1">
      <c r="P264" s="1"/>
      <c r="Q264" s="2"/>
      <c r="R264" s="2"/>
      <c r="S264" s="1"/>
      <c r="T264" s="1"/>
      <c r="U264" s="1"/>
      <c r="V264" s="1"/>
      <c r="W264" s="1"/>
      <c r="X264" s="1"/>
      <c r="Y264" s="1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1"/>
      <c r="BF264" s="1"/>
      <c r="BG264" s="3"/>
      <c r="BH264" s="3"/>
      <c r="BI264" s="1"/>
      <c r="BJ264" s="1"/>
      <c r="BK264" s="3"/>
      <c r="BL264" s="3"/>
    </row>
    <row r="265" spans="16:64" hidden="1">
      <c r="P265" s="1"/>
      <c r="Q265" s="2"/>
      <c r="R265" s="2"/>
      <c r="S265" s="1"/>
      <c r="T265" s="1"/>
      <c r="U265" s="1"/>
      <c r="V265" s="1"/>
      <c r="W265" s="1"/>
      <c r="X265" s="1"/>
      <c r="Y265" s="1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1"/>
      <c r="BF265" s="1"/>
      <c r="BG265" s="3"/>
      <c r="BH265" s="3"/>
      <c r="BI265" s="1"/>
      <c r="BJ265" s="1"/>
      <c r="BK265" s="3"/>
      <c r="BL265" s="3"/>
    </row>
    <row r="266" spans="16:64" hidden="1">
      <c r="P266" s="1"/>
      <c r="Q266" s="2"/>
      <c r="R266" s="2"/>
      <c r="S266" s="1"/>
      <c r="T266" s="1"/>
      <c r="U266" s="1"/>
      <c r="V266" s="1"/>
      <c r="W266" s="1"/>
      <c r="X266" s="1"/>
      <c r="Y266" s="1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1"/>
      <c r="BF266" s="1"/>
      <c r="BG266" s="3"/>
      <c r="BH266" s="3"/>
      <c r="BI266" s="1"/>
      <c r="BJ266" s="1"/>
      <c r="BK266" s="3"/>
      <c r="BL266" s="3"/>
    </row>
    <row r="267" spans="16:64" hidden="1">
      <c r="P267" s="1"/>
      <c r="Q267" s="2"/>
      <c r="R267" s="2"/>
      <c r="S267" s="1"/>
      <c r="T267" s="1"/>
      <c r="U267" s="1"/>
      <c r="V267" s="1"/>
      <c r="W267" s="1"/>
      <c r="X267" s="1"/>
      <c r="Y267" s="1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1"/>
      <c r="BF267" s="1"/>
      <c r="BG267" s="3"/>
      <c r="BH267" s="3"/>
      <c r="BI267" s="1"/>
      <c r="BJ267" s="1"/>
      <c r="BK267" s="3"/>
      <c r="BL267" s="3"/>
    </row>
    <row r="268" spans="16:64" hidden="1">
      <c r="P268" s="1"/>
      <c r="Q268" s="2"/>
      <c r="R268" s="2"/>
      <c r="S268" s="1"/>
      <c r="T268" s="1"/>
      <c r="U268" s="1"/>
      <c r="V268" s="1"/>
      <c r="W268" s="1"/>
      <c r="X268" s="1"/>
      <c r="Y268" s="1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1"/>
      <c r="BF268" s="1"/>
      <c r="BG268" s="3"/>
      <c r="BH268" s="3"/>
      <c r="BI268" s="1"/>
      <c r="BJ268" s="1"/>
      <c r="BK268" s="3"/>
      <c r="BL268" s="3"/>
    </row>
    <row r="269" spans="16:64" hidden="1">
      <c r="P269" s="1"/>
      <c r="Q269" s="2"/>
      <c r="R269" s="2"/>
      <c r="S269" s="1"/>
      <c r="T269" s="1"/>
      <c r="U269" s="1"/>
      <c r="V269" s="1"/>
      <c r="W269" s="1"/>
      <c r="X269" s="1"/>
      <c r="Y269" s="1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1"/>
      <c r="BF269" s="1"/>
      <c r="BG269" s="3"/>
      <c r="BH269" s="3"/>
      <c r="BI269" s="1"/>
      <c r="BJ269" s="1"/>
      <c r="BK269" s="3"/>
      <c r="BL269" s="3"/>
    </row>
    <row r="270" spans="16:64" hidden="1">
      <c r="P270" s="1"/>
      <c r="Q270" s="2"/>
      <c r="R270" s="2"/>
      <c r="S270" s="1"/>
      <c r="T270" s="1"/>
      <c r="U270" s="1"/>
      <c r="V270" s="1"/>
      <c r="W270" s="1"/>
      <c r="X270" s="1"/>
      <c r="Y270" s="1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1"/>
      <c r="BF270" s="1"/>
      <c r="BG270" s="3"/>
      <c r="BH270" s="3"/>
      <c r="BI270" s="1"/>
      <c r="BJ270" s="1"/>
      <c r="BK270" s="3"/>
      <c r="BL270" s="3"/>
    </row>
    <row r="271" spans="16:64" hidden="1">
      <c r="P271" s="1"/>
      <c r="Q271" s="2"/>
      <c r="R271" s="2"/>
      <c r="S271" s="1"/>
      <c r="T271" s="1"/>
      <c r="U271" s="1"/>
      <c r="V271" s="1"/>
      <c r="W271" s="1"/>
      <c r="X271" s="1"/>
      <c r="Y271" s="1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1"/>
      <c r="BF271" s="1"/>
      <c r="BG271" s="3"/>
      <c r="BH271" s="3"/>
      <c r="BI271" s="1"/>
      <c r="BJ271" s="1"/>
      <c r="BK271" s="3"/>
      <c r="BL271" s="3"/>
    </row>
    <row r="272" spans="16:64" hidden="1">
      <c r="P272" s="1"/>
      <c r="Q272" s="2"/>
      <c r="R272" s="2"/>
      <c r="S272" s="1"/>
      <c r="T272" s="1"/>
      <c r="U272" s="1"/>
      <c r="V272" s="1"/>
      <c r="W272" s="1"/>
      <c r="X272" s="1"/>
      <c r="Y272" s="1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1"/>
      <c r="BF272" s="1"/>
      <c r="BG272" s="3"/>
      <c r="BH272" s="3"/>
      <c r="BI272" s="1"/>
      <c r="BJ272" s="1"/>
      <c r="BK272" s="3"/>
      <c r="BL272" s="3"/>
    </row>
    <row r="273" spans="16:64" hidden="1">
      <c r="P273" s="1"/>
      <c r="Q273" s="2"/>
      <c r="R273" s="2"/>
      <c r="S273" s="1"/>
      <c r="T273" s="1"/>
      <c r="U273" s="1"/>
      <c r="V273" s="1"/>
      <c r="W273" s="1"/>
      <c r="X273" s="1"/>
      <c r="Y273" s="1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1"/>
      <c r="BF273" s="1"/>
      <c r="BG273" s="3"/>
      <c r="BH273" s="3"/>
      <c r="BI273" s="1"/>
      <c r="BJ273" s="1"/>
      <c r="BK273" s="3"/>
      <c r="BL273" s="3"/>
    </row>
    <row r="274" spans="16:64" hidden="1">
      <c r="P274" s="1"/>
      <c r="Q274" s="2"/>
      <c r="R274" s="2"/>
      <c r="S274" s="1"/>
      <c r="T274" s="1"/>
      <c r="U274" s="1"/>
      <c r="V274" s="1"/>
      <c r="W274" s="1"/>
      <c r="X274" s="1"/>
      <c r="Y274" s="1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1"/>
      <c r="BF274" s="1"/>
      <c r="BG274" s="3"/>
      <c r="BH274" s="3"/>
      <c r="BI274" s="1"/>
      <c r="BJ274" s="1"/>
      <c r="BK274" s="3"/>
      <c r="BL274" s="3"/>
    </row>
    <row r="275" spans="16:64" hidden="1">
      <c r="P275" s="1"/>
      <c r="Q275" s="2"/>
      <c r="R275" s="2"/>
      <c r="S275" s="1"/>
      <c r="T275" s="1"/>
      <c r="U275" s="1"/>
      <c r="V275" s="1"/>
      <c r="W275" s="1"/>
      <c r="X275" s="1"/>
      <c r="Y275" s="1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1"/>
      <c r="BF275" s="1"/>
      <c r="BG275" s="3"/>
      <c r="BH275" s="3"/>
      <c r="BI275" s="1"/>
      <c r="BJ275" s="1"/>
      <c r="BK275" s="3"/>
      <c r="BL275" s="3"/>
    </row>
    <row r="276" spans="16:64" hidden="1">
      <c r="P276" s="1"/>
      <c r="Q276" s="2"/>
      <c r="R276" s="2"/>
      <c r="S276" s="1"/>
      <c r="T276" s="1"/>
      <c r="U276" s="1"/>
      <c r="V276" s="1"/>
      <c r="W276" s="1"/>
      <c r="X276" s="1"/>
      <c r="Y276" s="1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1"/>
      <c r="BF276" s="1"/>
      <c r="BG276" s="3"/>
      <c r="BH276" s="3"/>
      <c r="BI276" s="1"/>
      <c r="BJ276" s="1"/>
      <c r="BK276" s="3"/>
      <c r="BL276" s="3"/>
    </row>
    <row r="277" spans="16:64" hidden="1">
      <c r="P277" s="1"/>
      <c r="Q277" s="2"/>
      <c r="R277" s="2"/>
      <c r="S277" s="1"/>
      <c r="T277" s="1"/>
      <c r="U277" s="1"/>
      <c r="V277" s="1"/>
      <c r="W277" s="1"/>
      <c r="X277" s="1"/>
      <c r="Y277" s="1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1"/>
      <c r="BF277" s="1"/>
      <c r="BG277" s="3"/>
      <c r="BH277" s="3"/>
      <c r="BI277" s="1"/>
      <c r="BJ277" s="1"/>
      <c r="BK277" s="3"/>
      <c r="BL277" s="3"/>
    </row>
    <row r="278" spans="16:64" hidden="1">
      <c r="P278" s="1"/>
      <c r="Q278" s="2"/>
      <c r="R278" s="2"/>
      <c r="S278" s="1"/>
      <c r="T278" s="1"/>
      <c r="U278" s="1"/>
      <c r="V278" s="1"/>
      <c r="W278" s="1"/>
      <c r="X278" s="1"/>
      <c r="Y278" s="1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1"/>
      <c r="BF278" s="1"/>
      <c r="BG278" s="3"/>
      <c r="BH278" s="3"/>
      <c r="BI278" s="1"/>
      <c r="BJ278" s="1"/>
      <c r="BK278" s="3"/>
      <c r="BL278" s="3"/>
    </row>
    <row r="279" spans="16:64" hidden="1">
      <c r="P279" s="1"/>
      <c r="Q279" s="2"/>
      <c r="R279" s="2"/>
      <c r="S279" s="1"/>
      <c r="T279" s="1"/>
      <c r="U279" s="1"/>
      <c r="V279" s="1"/>
      <c r="W279" s="1"/>
      <c r="X279" s="1"/>
      <c r="Y279" s="1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1"/>
      <c r="BF279" s="1"/>
      <c r="BG279" s="3"/>
      <c r="BH279" s="3"/>
      <c r="BI279" s="1"/>
      <c r="BJ279" s="1"/>
      <c r="BK279" s="3"/>
      <c r="BL279" s="3"/>
    </row>
    <row r="280" spans="16:64" hidden="1">
      <c r="P280" s="1"/>
      <c r="Q280" s="2"/>
      <c r="R280" s="2"/>
      <c r="S280" s="1"/>
      <c r="T280" s="1"/>
      <c r="U280" s="1"/>
      <c r="V280" s="1"/>
      <c r="W280" s="1"/>
      <c r="X280" s="1"/>
      <c r="Y280" s="1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1"/>
      <c r="BF280" s="1"/>
      <c r="BG280" s="3"/>
      <c r="BH280" s="3"/>
      <c r="BI280" s="1"/>
      <c r="BJ280" s="1"/>
      <c r="BK280" s="3"/>
      <c r="BL280" s="3"/>
    </row>
    <row r="281" spans="16:64" hidden="1">
      <c r="P281" s="1"/>
      <c r="Q281" s="2"/>
      <c r="R281" s="2"/>
      <c r="S281" s="1"/>
      <c r="T281" s="1"/>
      <c r="U281" s="1"/>
      <c r="V281" s="1"/>
      <c r="W281" s="1"/>
      <c r="X281" s="1"/>
      <c r="Y281" s="1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1"/>
      <c r="BF281" s="1"/>
      <c r="BG281" s="3"/>
      <c r="BH281" s="3"/>
      <c r="BI281" s="1"/>
      <c r="BJ281" s="1"/>
      <c r="BK281" s="3"/>
      <c r="BL281" s="3"/>
    </row>
    <row r="282" spans="16:64" hidden="1">
      <c r="P282" s="1"/>
      <c r="Q282" s="2"/>
      <c r="R282" s="2"/>
      <c r="S282" s="1"/>
      <c r="T282" s="1"/>
      <c r="U282" s="1"/>
      <c r="V282" s="1"/>
      <c r="W282" s="1"/>
      <c r="X282" s="1"/>
      <c r="Y282" s="1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1"/>
      <c r="BF282" s="1"/>
      <c r="BG282" s="3"/>
      <c r="BH282" s="3"/>
      <c r="BI282" s="1"/>
      <c r="BJ282" s="1"/>
      <c r="BK282" s="3"/>
      <c r="BL282" s="3"/>
    </row>
    <row r="283" spans="16:64" hidden="1">
      <c r="P283" s="1"/>
      <c r="Q283" s="2"/>
      <c r="R283" s="2"/>
      <c r="S283" s="1"/>
      <c r="T283" s="1"/>
      <c r="U283" s="1"/>
      <c r="V283" s="1"/>
      <c r="W283" s="1"/>
      <c r="X283" s="1"/>
      <c r="Y283" s="1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1"/>
      <c r="BF283" s="1"/>
      <c r="BG283" s="3"/>
      <c r="BH283" s="3"/>
      <c r="BI283" s="1"/>
      <c r="BJ283" s="1"/>
      <c r="BK283" s="3"/>
      <c r="BL283" s="3"/>
    </row>
    <row r="284" spans="16:64" hidden="1">
      <c r="P284" s="1"/>
      <c r="Q284" s="2"/>
      <c r="R284" s="2"/>
      <c r="S284" s="1"/>
      <c r="T284" s="1"/>
      <c r="U284" s="1"/>
      <c r="V284" s="1"/>
      <c r="W284" s="1"/>
      <c r="X284" s="1"/>
      <c r="Y284" s="1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1"/>
      <c r="BF284" s="1"/>
      <c r="BG284" s="3"/>
      <c r="BH284" s="3"/>
      <c r="BI284" s="1"/>
      <c r="BJ284" s="1"/>
      <c r="BK284" s="3"/>
      <c r="BL284" s="3"/>
    </row>
    <row r="285" spans="16:64" hidden="1">
      <c r="P285" s="1"/>
      <c r="Q285" s="2"/>
      <c r="R285" s="2"/>
      <c r="S285" s="1"/>
      <c r="T285" s="1"/>
      <c r="U285" s="1"/>
      <c r="V285" s="1"/>
      <c r="W285" s="1"/>
      <c r="X285" s="1"/>
      <c r="Y285" s="1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1"/>
      <c r="BF285" s="1"/>
      <c r="BG285" s="3"/>
      <c r="BH285" s="3"/>
      <c r="BI285" s="1"/>
      <c r="BJ285" s="1"/>
      <c r="BK285" s="3"/>
      <c r="BL285" s="3"/>
    </row>
    <row r="286" spans="16:64" hidden="1">
      <c r="P286" s="1"/>
      <c r="Q286" s="2"/>
      <c r="R286" s="2"/>
      <c r="S286" s="1"/>
      <c r="T286" s="1"/>
      <c r="U286" s="1"/>
      <c r="V286" s="1"/>
      <c r="W286" s="1"/>
      <c r="X286" s="1"/>
      <c r="Y286" s="1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1"/>
      <c r="BF286" s="1"/>
      <c r="BG286" s="3"/>
      <c r="BH286" s="3"/>
      <c r="BI286" s="1"/>
      <c r="BJ286" s="1"/>
      <c r="BK286" s="3"/>
      <c r="BL286" s="3"/>
    </row>
    <row r="287" spans="16:64" hidden="1">
      <c r="P287" s="1"/>
      <c r="Q287" s="2"/>
      <c r="R287" s="2"/>
      <c r="S287" s="1"/>
      <c r="T287" s="1"/>
      <c r="U287" s="1"/>
      <c r="V287" s="1"/>
      <c r="W287" s="1"/>
      <c r="X287" s="1"/>
      <c r="Y287" s="1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1"/>
      <c r="BF287" s="1"/>
      <c r="BG287" s="3"/>
      <c r="BH287" s="3"/>
      <c r="BI287" s="1"/>
      <c r="BJ287" s="1"/>
      <c r="BK287" s="3"/>
      <c r="BL287" s="3"/>
    </row>
    <row r="288" spans="16:64" hidden="1">
      <c r="P288" s="1"/>
      <c r="Q288" s="2"/>
      <c r="R288" s="2"/>
      <c r="S288" s="1"/>
      <c r="T288" s="1"/>
      <c r="U288" s="1"/>
      <c r="V288" s="1"/>
      <c r="W288" s="1"/>
      <c r="X288" s="1"/>
      <c r="Y288" s="1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1"/>
      <c r="BF288" s="1"/>
      <c r="BG288" s="3"/>
      <c r="BH288" s="3"/>
      <c r="BI288" s="1"/>
      <c r="BJ288" s="1"/>
      <c r="BK288" s="3"/>
      <c r="BL288" s="3"/>
    </row>
    <row r="289" spans="16:64" hidden="1">
      <c r="P289" s="1"/>
      <c r="Q289" s="2"/>
      <c r="R289" s="2"/>
      <c r="S289" s="1"/>
      <c r="T289" s="1"/>
      <c r="U289" s="1"/>
      <c r="V289" s="1"/>
      <c r="W289" s="1"/>
      <c r="X289" s="1"/>
      <c r="Y289" s="1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1"/>
      <c r="BF289" s="1"/>
      <c r="BG289" s="3"/>
      <c r="BH289" s="3"/>
      <c r="BI289" s="1"/>
      <c r="BJ289" s="1"/>
      <c r="BK289" s="3"/>
      <c r="BL289" s="3"/>
    </row>
    <row r="290" spans="16:64" hidden="1">
      <c r="P290" s="1"/>
      <c r="Q290" s="2"/>
      <c r="R290" s="2"/>
      <c r="S290" s="1"/>
      <c r="T290" s="1"/>
      <c r="U290" s="1"/>
      <c r="V290" s="1"/>
      <c r="W290" s="1"/>
      <c r="X290" s="1"/>
      <c r="Y290" s="1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1"/>
      <c r="BF290" s="1"/>
      <c r="BG290" s="3"/>
      <c r="BH290" s="3"/>
      <c r="BI290" s="1"/>
      <c r="BJ290" s="1"/>
      <c r="BK290" s="3"/>
      <c r="BL290" s="3"/>
    </row>
    <row r="291" spans="16:64" hidden="1">
      <c r="P291" s="1"/>
      <c r="Q291" s="2"/>
      <c r="R291" s="2"/>
      <c r="S291" s="1"/>
      <c r="T291" s="1"/>
      <c r="U291" s="1"/>
      <c r="V291" s="1"/>
      <c r="W291" s="1"/>
      <c r="X291" s="1"/>
      <c r="Y291" s="1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1"/>
      <c r="BF291" s="1"/>
      <c r="BG291" s="3"/>
      <c r="BH291" s="3"/>
      <c r="BI291" s="1"/>
      <c r="BJ291" s="1"/>
      <c r="BK291" s="3"/>
      <c r="BL291" s="3"/>
    </row>
    <row r="292" spans="16:64" hidden="1">
      <c r="P292" s="1"/>
      <c r="Q292" s="2"/>
      <c r="R292" s="2"/>
      <c r="S292" s="1"/>
      <c r="T292" s="1"/>
      <c r="U292" s="1"/>
      <c r="V292" s="1"/>
      <c r="W292" s="1"/>
      <c r="X292" s="1"/>
      <c r="Y292" s="1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1"/>
      <c r="BF292" s="1"/>
      <c r="BG292" s="3"/>
      <c r="BH292" s="3"/>
      <c r="BI292" s="1"/>
      <c r="BJ292" s="1"/>
      <c r="BK292" s="3"/>
      <c r="BL292" s="3"/>
    </row>
    <row r="293" spans="16:64" hidden="1">
      <c r="P293" s="1"/>
      <c r="Q293" s="2"/>
      <c r="R293" s="2"/>
      <c r="S293" s="1"/>
      <c r="T293" s="1"/>
      <c r="U293" s="1"/>
      <c r="V293" s="1"/>
      <c r="W293" s="1"/>
      <c r="X293" s="1"/>
      <c r="Y293" s="1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1"/>
      <c r="BF293" s="1"/>
      <c r="BG293" s="3"/>
      <c r="BH293" s="3"/>
      <c r="BI293" s="1"/>
      <c r="BJ293" s="1"/>
      <c r="BK293" s="3"/>
      <c r="BL293" s="3"/>
    </row>
    <row r="294" spans="16:64" hidden="1">
      <c r="P294" s="1"/>
      <c r="Q294" s="2"/>
      <c r="R294" s="2"/>
      <c r="S294" s="1"/>
      <c r="T294" s="1"/>
      <c r="U294" s="1"/>
      <c r="V294" s="1"/>
      <c r="W294" s="1"/>
      <c r="X294" s="1"/>
      <c r="Y294" s="1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1"/>
      <c r="BF294" s="1"/>
      <c r="BG294" s="3"/>
      <c r="BH294" s="3"/>
      <c r="BI294" s="1"/>
      <c r="BJ294" s="1"/>
      <c r="BK294" s="3"/>
      <c r="BL294" s="3"/>
    </row>
    <row r="295" spans="16:64" hidden="1">
      <c r="P295" s="1"/>
      <c r="Q295" s="2"/>
      <c r="R295" s="2"/>
      <c r="S295" s="1"/>
      <c r="T295" s="1"/>
      <c r="U295" s="1"/>
      <c r="V295" s="1"/>
      <c r="W295" s="1"/>
      <c r="X295" s="1"/>
      <c r="Y295" s="1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1"/>
      <c r="BF295" s="1"/>
      <c r="BG295" s="3"/>
      <c r="BH295" s="3"/>
      <c r="BI295" s="1"/>
      <c r="BJ295" s="1"/>
      <c r="BK295" s="3"/>
      <c r="BL295" s="3"/>
    </row>
    <row r="296" spans="16:64" hidden="1">
      <c r="P296" s="1"/>
      <c r="Q296" s="2"/>
      <c r="R296" s="2"/>
      <c r="S296" s="1"/>
      <c r="T296" s="1"/>
      <c r="U296" s="1"/>
      <c r="V296" s="1"/>
      <c r="W296" s="1"/>
      <c r="X296" s="1"/>
      <c r="Y296" s="1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1"/>
      <c r="BF296" s="1"/>
      <c r="BG296" s="3"/>
      <c r="BH296" s="3"/>
      <c r="BI296" s="1"/>
      <c r="BJ296" s="1"/>
      <c r="BK296" s="3"/>
      <c r="BL296" s="3"/>
    </row>
    <row r="297" spans="16:64" hidden="1">
      <c r="P297" s="1"/>
      <c r="Q297" s="2"/>
      <c r="R297" s="2"/>
      <c r="S297" s="1"/>
      <c r="T297" s="1"/>
      <c r="U297" s="1"/>
      <c r="V297" s="1"/>
      <c r="W297" s="1"/>
      <c r="X297" s="1"/>
      <c r="Y297" s="1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1"/>
      <c r="BF297" s="1"/>
      <c r="BG297" s="3"/>
      <c r="BH297" s="3"/>
      <c r="BI297" s="1"/>
      <c r="BJ297" s="1"/>
      <c r="BK297" s="3"/>
      <c r="BL297" s="3"/>
    </row>
    <row r="298" spans="16:64" hidden="1">
      <c r="P298" s="1"/>
      <c r="Q298" s="2"/>
      <c r="R298" s="2"/>
      <c r="S298" s="1"/>
      <c r="T298" s="1"/>
      <c r="U298" s="1"/>
      <c r="V298" s="1"/>
      <c r="W298" s="1"/>
      <c r="X298" s="1"/>
      <c r="Y298" s="1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1"/>
      <c r="BF298" s="1"/>
      <c r="BG298" s="3"/>
      <c r="BH298" s="3"/>
      <c r="BI298" s="1"/>
      <c r="BJ298" s="1"/>
      <c r="BK298" s="3"/>
      <c r="BL298" s="3"/>
    </row>
    <row r="299" spans="16:64" hidden="1">
      <c r="P299" s="1"/>
      <c r="Q299" s="2"/>
      <c r="R299" s="2"/>
      <c r="S299" s="1"/>
      <c r="T299" s="1"/>
      <c r="U299" s="1"/>
      <c r="V299" s="1"/>
      <c r="W299" s="1"/>
      <c r="X299" s="1"/>
      <c r="Y299" s="1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1"/>
      <c r="BF299" s="1"/>
      <c r="BG299" s="3"/>
      <c r="BH299" s="3"/>
      <c r="BI299" s="1"/>
      <c r="BJ299" s="1"/>
      <c r="BK299" s="3"/>
      <c r="BL299" s="3"/>
    </row>
    <row r="300" spans="16:64" hidden="1">
      <c r="P300" s="1"/>
      <c r="Q300" s="2"/>
      <c r="R300" s="2"/>
      <c r="S300" s="1"/>
      <c r="T300" s="1"/>
      <c r="U300" s="1"/>
      <c r="V300" s="1"/>
      <c r="W300" s="1"/>
      <c r="X300" s="1"/>
      <c r="Y300" s="1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1"/>
      <c r="BF300" s="1"/>
      <c r="BG300" s="3"/>
      <c r="BH300" s="3"/>
      <c r="BI300" s="1"/>
      <c r="BJ300" s="1"/>
      <c r="BK300" s="3"/>
      <c r="BL300" s="3"/>
    </row>
    <row r="301" spans="16:64" hidden="1">
      <c r="P301" s="1"/>
      <c r="Q301" s="2"/>
      <c r="R301" s="2"/>
      <c r="S301" s="1"/>
      <c r="T301" s="1"/>
      <c r="U301" s="1"/>
      <c r="V301" s="1"/>
      <c r="W301" s="1"/>
      <c r="X301" s="1"/>
      <c r="Y301" s="1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1"/>
      <c r="BF301" s="1"/>
      <c r="BG301" s="3"/>
      <c r="BH301" s="3"/>
      <c r="BI301" s="1"/>
      <c r="BJ301" s="1"/>
      <c r="BK301" s="3"/>
      <c r="BL301" s="3"/>
    </row>
    <row r="302" spans="16:64" hidden="1">
      <c r="P302" s="1"/>
      <c r="Q302" s="2"/>
      <c r="R302" s="2"/>
      <c r="S302" s="1"/>
      <c r="T302" s="1"/>
      <c r="U302" s="1"/>
      <c r="V302" s="1"/>
      <c r="W302" s="1"/>
      <c r="X302" s="1"/>
      <c r="Y302" s="1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1"/>
      <c r="BF302" s="1"/>
      <c r="BG302" s="3"/>
      <c r="BH302" s="3"/>
      <c r="BI302" s="1"/>
      <c r="BJ302" s="1"/>
      <c r="BK302" s="3"/>
      <c r="BL302" s="3"/>
    </row>
    <row r="303" spans="16:64" hidden="1">
      <c r="P303" s="1"/>
      <c r="Q303" s="2"/>
      <c r="R303" s="2"/>
      <c r="S303" s="1"/>
      <c r="T303" s="1"/>
      <c r="U303" s="1"/>
      <c r="V303" s="1"/>
      <c r="W303" s="1"/>
      <c r="X303" s="1"/>
      <c r="Y303" s="1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1"/>
      <c r="BF303" s="1"/>
      <c r="BG303" s="3"/>
      <c r="BH303" s="3"/>
      <c r="BI303" s="1"/>
      <c r="BJ303" s="1"/>
      <c r="BK303" s="3"/>
      <c r="BL303" s="3"/>
    </row>
    <row r="304" spans="16:64" hidden="1">
      <c r="P304" s="1"/>
      <c r="Q304" s="2"/>
      <c r="R304" s="2"/>
      <c r="S304" s="1"/>
      <c r="T304" s="1"/>
      <c r="U304" s="1"/>
      <c r="V304" s="1"/>
      <c r="W304" s="1"/>
      <c r="X304" s="1"/>
      <c r="Y304" s="1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1"/>
      <c r="BF304" s="1"/>
      <c r="BG304" s="3"/>
      <c r="BH304" s="3"/>
      <c r="BI304" s="1"/>
      <c r="BJ304" s="1"/>
      <c r="BK304" s="3"/>
      <c r="BL304" s="3"/>
    </row>
    <row r="305" spans="16:64" hidden="1">
      <c r="P305" s="1"/>
      <c r="Q305" s="2"/>
      <c r="R305" s="2"/>
      <c r="S305" s="1"/>
      <c r="T305" s="1"/>
      <c r="U305" s="1"/>
      <c r="V305" s="1"/>
      <c r="W305" s="1"/>
      <c r="X305" s="1"/>
      <c r="Y305" s="1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1"/>
      <c r="BF305" s="1"/>
      <c r="BG305" s="3"/>
      <c r="BH305" s="3"/>
      <c r="BI305" s="1"/>
      <c r="BJ305" s="1"/>
      <c r="BK305" s="3"/>
      <c r="BL305" s="3"/>
    </row>
    <row r="306" spans="16:64" hidden="1">
      <c r="P306" s="1"/>
      <c r="Q306" s="2"/>
      <c r="R306" s="2"/>
      <c r="S306" s="1"/>
      <c r="T306" s="1"/>
      <c r="U306" s="1"/>
      <c r="V306" s="1"/>
      <c r="W306" s="1"/>
      <c r="X306" s="1"/>
      <c r="Y306" s="1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1"/>
      <c r="BF306" s="1"/>
      <c r="BG306" s="3"/>
      <c r="BH306" s="3"/>
      <c r="BI306" s="1"/>
      <c r="BJ306" s="1"/>
      <c r="BK306" s="3"/>
      <c r="BL306" s="3"/>
    </row>
    <row r="307" spans="16:64" hidden="1">
      <c r="P307" s="1"/>
      <c r="Q307" s="2"/>
      <c r="R307" s="2"/>
      <c r="S307" s="1"/>
      <c r="T307" s="1"/>
      <c r="U307" s="1"/>
      <c r="V307" s="1"/>
      <c r="W307" s="1"/>
      <c r="X307" s="1"/>
      <c r="Y307" s="1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1"/>
      <c r="BF307" s="1"/>
      <c r="BG307" s="3"/>
      <c r="BH307" s="3"/>
      <c r="BI307" s="1"/>
      <c r="BJ307" s="1"/>
      <c r="BK307" s="3"/>
      <c r="BL307" s="3"/>
    </row>
    <row r="308" spans="16:64" hidden="1">
      <c r="P308" s="1"/>
      <c r="Q308" s="2"/>
      <c r="R308" s="2"/>
      <c r="S308" s="1"/>
      <c r="T308" s="1"/>
      <c r="U308" s="1"/>
      <c r="V308" s="1"/>
      <c r="W308" s="1"/>
      <c r="X308" s="1"/>
      <c r="Y308" s="1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1"/>
      <c r="BF308" s="1"/>
      <c r="BG308" s="3"/>
      <c r="BH308" s="3"/>
      <c r="BI308" s="1"/>
      <c r="BJ308" s="1"/>
      <c r="BK308" s="3"/>
      <c r="BL308" s="3"/>
    </row>
    <row r="309" spans="16:64" hidden="1">
      <c r="P309" s="1"/>
      <c r="Q309" s="2"/>
      <c r="R309" s="2"/>
      <c r="S309" s="1"/>
      <c r="T309" s="1"/>
      <c r="U309" s="1"/>
      <c r="V309" s="1"/>
      <c r="W309" s="1"/>
      <c r="X309" s="1"/>
      <c r="Y309" s="1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1"/>
      <c r="BF309" s="1"/>
      <c r="BG309" s="3"/>
      <c r="BH309" s="3"/>
      <c r="BI309" s="1"/>
      <c r="BJ309" s="1"/>
      <c r="BK309" s="3"/>
      <c r="BL309" s="3"/>
    </row>
    <row r="310" spans="16:64" hidden="1">
      <c r="P310" s="1"/>
      <c r="Q310" s="2"/>
      <c r="R310" s="2"/>
      <c r="S310" s="1"/>
      <c r="T310" s="1"/>
      <c r="U310" s="1"/>
      <c r="V310" s="1"/>
      <c r="W310" s="1"/>
      <c r="X310" s="1"/>
      <c r="Y310" s="1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1"/>
      <c r="BF310" s="1"/>
      <c r="BG310" s="3"/>
      <c r="BH310" s="3"/>
      <c r="BI310" s="1"/>
      <c r="BJ310" s="1"/>
      <c r="BK310" s="3"/>
      <c r="BL310" s="3"/>
    </row>
    <row r="311" spans="16:64" hidden="1">
      <c r="P311" s="1"/>
      <c r="Q311" s="2"/>
      <c r="R311" s="2"/>
      <c r="S311" s="1"/>
      <c r="T311" s="1"/>
      <c r="U311" s="1"/>
      <c r="V311" s="1"/>
      <c r="W311" s="1"/>
      <c r="X311" s="1"/>
      <c r="Y311" s="1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1"/>
      <c r="BF311" s="1"/>
      <c r="BG311" s="3"/>
      <c r="BH311" s="3"/>
      <c r="BI311" s="1"/>
      <c r="BJ311" s="1"/>
      <c r="BK311" s="3"/>
      <c r="BL311" s="3"/>
    </row>
    <row r="312" spans="16:64" hidden="1">
      <c r="P312" s="1"/>
      <c r="Q312" s="2"/>
      <c r="R312" s="2"/>
      <c r="S312" s="1"/>
      <c r="T312" s="1"/>
      <c r="U312" s="1"/>
      <c r="V312" s="1"/>
      <c r="W312" s="1"/>
      <c r="X312" s="1"/>
      <c r="Y312" s="1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1"/>
      <c r="BF312" s="1"/>
      <c r="BG312" s="3"/>
      <c r="BH312" s="3"/>
      <c r="BI312" s="1"/>
      <c r="BJ312" s="1"/>
      <c r="BK312" s="3"/>
      <c r="BL312" s="3"/>
    </row>
    <row r="313" spans="16:64" hidden="1">
      <c r="P313" s="1"/>
      <c r="Q313" s="2"/>
      <c r="R313" s="2"/>
      <c r="S313" s="1"/>
      <c r="T313" s="1"/>
      <c r="U313" s="1"/>
      <c r="V313" s="1"/>
      <c r="W313" s="1"/>
      <c r="X313" s="1"/>
      <c r="Y313" s="1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1"/>
      <c r="BF313" s="1"/>
      <c r="BG313" s="3"/>
      <c r="BH313" s="3"/>
      <c r="BI313" s="1"/>
      <c r="BJ313" s="1"/>
      <c r="BK313" s="3"/>
      <c r="BL313" s="3"/>
    </row>
    <row r="314" spans="16:64" hidden="1">
      <c r="P314" s="1"/>
      <c r="Q314" s="2"/>
      <c r="R314" s="2"/>
      <c r="S314" s="1"/>
      <c r="T314" s="1"/>
      <c r="U314" s="1"/>
      <c r="V314" s="1"/>
      <c r="W314" s="1"/>
      <c r="X314" s="1"/>
      <c r="Y314" s="1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1"/>
      <c r="BF314" s="1"/>
      <c r="BG314" s="3"/>
      <c r="BH314" s="3"/>
      <c r="BI314" s="1"/>
      <c r="BJ314" s="1"/>
      <c r="BK314" s="3"/>
      <c r="BL314" s="3"/>
    </row>
    <row r="315" spans="16:64" hidden="1">
      <c r="P315" s="1"/>
      <c r="Q315" s="2"/>
      <c r="R315" s="2"/>
      <c r="S315" s="1"/>
      <c r="T315" s="1"/>
      <c r="U315" s="1"/>
      <c r="V315" s="1"/>
      <c r="W315" s="1"/>
      <c r="X315" s="1"/>
      <c r="Y315" s="1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1"/>
      <c r="BF315" s="1"/>
      <c r="BG315" s="3"/>
      <c r="BH315" s="3"/>
      <c r="BI315" s="1"/>
      <c r="BJ315" s="1"/>
      <c r="BK315" s="3"/>
      <c r="BL315" s="3"/>
    </row>
    <row r="316" spans="16:64" hidden="1">
      <c r="P316" s="1"/>
      <c r="Q316" s="2"/>
      <c r="R316" s="2"/>
      <c r="S316" s="1"/>
      <c r="T316" s="1"/>
      <c r="U316" s="1"/>
      <c r="V316" s="1"/>
      <c r="W316" s="1"/>
      <c r="X316" s="1"/>
      <c r="Y316" s="1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1"/>
      <c r="BF316" s="1"/>
      <c r="BG316" s="3"/>
      <c r="BH316" s="3"/>
      <c r="BI316" s="1"/>
      <c r="BJ316" s="1"/>
      <c r="BK316" s="3"/>
      <c r="BL316" s="3"/>
    </row>
    <row r="317" spans="16:64" hidden="1">
      <c r="P317" s="1"/>
      <c r="Q317" s="2"/>
      <c r="R317" s="2"/>
      <c r="S317" s="1"/>
      <c r="T317" s="1"/>
      <c r="U317" s="1"/>
      <c r="V317" s="1"/>
      <c r="W317" s="1"/>
      <c r="X317" s="1"/>
      <c r="Y317" s="1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1"/>
      <c r="BF317" s="1"/>
      <c r="BG317" s="3"/>
      <c r="BH317" s="3"/>
      <c r="BI317" s="1"/>
      <c r="BJ317" s="1"/>
      <c r="BK317" s="3"/>
      <c r="BL317" s="3"/>
    </row>
    <row r="318" spans="16:64" hidden="1">
      <c r="P318" s="1"/>
      <c r="Q318" s="2"/>
      <c r="R318" s="2"/>
      <c r="S318" s="1"/>
      <c r="T318" s="1"/>
      <c r="U318" s="1"/>
      <c r="V318" s="1"/>
      <c r="W318" s="1"/>
      <c r="X318" s="1"/>
      <c r="Y318" s="1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1"/>
      <c r="BF318" s="1"/>
      <c r="BG318" s="3"/>
      <c r="BH318" s="3"/>
      <c r="BI318" s="1"/>
      <c r="BJ318" s="1"/>
      <c r="BK318" s="3"/>
      <c r="BL318" s="3"/>
    </row>
    <row r="319" spans="16:64" hidden="1">
      <c r="P319" s="1"/>
      <c r="Q319" s="2"/>
      <c r="R319" s="2"/>
      <c r="S319" s="1"/>
      <c r="T319" s="1"/>
      <c r="U319" s="1"/>
      <c r="V319" s="1"/>
      <c r="W319" s="1"/>
      <c r="X319" s="1"/>
      <c r="Y319" s="1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1"/>
      <c r="BF319" s="1"/>
      <c r="BG319" s="3"/>
      <c r="BH319" s="3"/>
      <c r="BI319" s="1"/>
      <c r="BJ319" s="1"/>
      <c r="BK319" s="3"/>
      <c r="BL319" s="3"/>
    </row>
    <row r="320" spans="16:64" hidden="1">
      <c r="P320" s="1"/>
      <c r="Q320" s="2"/>
      <c r="R320" s="2"/>
      <c r="S320" s="1"/>
      <c r="T320" s="1"/>
      <c r="U320" s="1"/>
      <c r="V320" s="1"/>
      <c r="W320" s="1"/>
      <c r="X320" s="1"/>
      <c r="Y320" s="1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1"/>
      <c r="BF320" s="1"/>
      <c r="BG320" s="3"/>
      <c r="BH320" s="3"/>
      <c r="BI320" s="1"/>
      <c r="BJ320" s="1"/>
      <c r="BK320" s="3"/>
      <c r="BL320" s="3"/>
    </row>
    <row r="321" spans="16:64" hidden="1">
      <c r="P321" s="1"/>
      <c r="Q321" s="2"/>
      <c r="R321" s="2"/>
      <c r="S321" s="1"/>
      <c r="T321" s="1"/>
      <c r="U321" s="1"/>
      <c r="V321" s="1"/>
      <c r="W321" s="1"/>
      <c r="X321" s="1"/>
      <c r="Y321" s="1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1"/>
      <c r="BF321" s="1"/>
      <c r="BG321" s="3"/>
      <c r="BH321" s="3"/>
      <c r="BI321" s="1"/>
      <c r="BJ321" s="1"/>
      <c r="BK321" s="3"/>
      <c r="BL321" s="3"/>
    </row>
    <row r="322" spans="16:64" hidden="1">
      <c r="P322" s="1"/>
      <c r="Q322" s="2"/>
      <c r="R322" s="2"/>
      <c r="S322" s="1"/>
      <c r="T322" s="1"/>
      <c r="U322" s="1"/>
      <c r="V322" s="1"/>
      <c r="W322" s="1"/>
      <c r="X322" s="1"/>
      <c r="Y322" s="1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1"/>
      <c r="BF322" s="1"/>
      <c r="BG322" s="3"/>
      <c r="BH322" s="3"/>
      <c r="BI322" s="1"/>
      <c r="BJ322" s="1"/>
      <c r="BK322" s="3"/>
      <c r="BL322" s="3"/>
    </row>
    <row r="323" spans="16:64" hidden="1">
      <c r="P323" s="1"/>
      <c r="Q323" s="2"/>
      <c r="R323" s="2"/>
      <c r="S323" s="1"/>
      <c r="T323" s="1"/>
      <c r="U323" s="1"/>
      <c r="V323" s="1"/>
      <c r="W323" s="1"/>
      <c r="X323" s="1"/>
      <c r="Y323" s="1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1"/>
      <c r="BF323" s="1"/>
      <c r="BG323" s="3"/>
      <c r="BH323" s="3"/>
      <c r="BI323" s="1"/>
      <c r="BJ323" s="1"/>
      <c r="BK323" s="3"/>
      <c r="BL323" s="3"/>
    </row>
    <row r="324" spans="16:64" hidden="1">
      <c r="P324" s="1"/>
      <c r="Q324" s="2"/>
      <c r="R324" s="2"/>
      <c r="S324" s="1"/>
      <c r="T324" s="1"/>
      <c r="U324" s="1"/>
      <c r="V324" s="1"/>
      <c r="W324" s="1"/>
      <c r="X324" s="1"/>
      <c r="Y324" s="1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1"/>
      <c r="BF324" s="1"/>
      <c r="BG324" s="3"/>
      <c r="BH324" s="3"/>
      <c r="BI324" s="1"/>
      <c r="BJ324" s="1"/>
      <c r="BK324" s="3"/>
      <c r="BL324" s="3"/>
    </row>
    <row r="325" spans="16:64" hidden="1">
      <c r="P325" s="1"/>
      <c r="Q325" s="2"/>
      <c r="R325" s="2"/>
      <c r="S325" s="1"/>
      <c r="T325" s="1"/>
      <c r="U325" s="1"/>
      <c r="V325" s="1"/>
      <c r="W325" s="1"/>
      <c r="X325" s="1"/>
      <c r="Y325" s="1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1"/>
      <c r="BF325" s="1"/>
      <c r="BG325" s="3"/>
      <c r="BH325" s="3"/>
      <c r="BI325" s="1"/>
      <c r="BJ325" s="1"/>
      <c r="BK325" s="3"/>
      <c r="BL325" s="3"/>
    </row>
    <row r="326" spans="16:64" hidden="1">
      <c r="P326" s="1"/>
      <c r="Q326" s="2"/>
      <c r="R326" s="2"/>
      <c r="S326" s="1"/>
      <c r="T326" s="1"/>
      <c r="U326" s="1"/>
      <c r="V326" s="1"/>
      <c r="W326" s="1"/>
      <c r="X326" s="1"/>
      <c r="Y326" s="1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1"/>
      <c r="BF326" s="1"/>
      <c r="BG326" s="3"/>
      <c r="BH326" s="3"/>
      <c r="BI326" s="1"/>
      <c r="BJ326" s="1"/>
      <c r="BK326" s="3"/>
      <c r="BL326" s="3"/>
    </row>
    <row r="327" spans="16:64" hidden="1">
      <c r="P327" s="1"/>
      <c r="Q327" s="2"/>
      <c r="R327" s="2"/>
      <c r="S327" s="1"/>
      <c r="T327" s="1"/>
      <c r="U327" s="1"/>
      <c r="V327" s="1"/>
      <c r="W327" s="1"/>
      <c r="X327" s="1"/>
      <c r="Y327" s="1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1"/>
      <c r="BF327" s="1"/>
      <c r="BG327" s="3"/>
      <c r="BH327" s="3"/>
      <c r="BI327" s="1"/>
      <c r="BJ327" s="1"/>
      <c r="BK327" s="3"/>
      <c r="BL327" s="3"/>
    </row>
    <row r="328" spans="16:64" hidden="1">
      <c r="P328" s="1"/>
      <c r="Q328" s="2"/>
      <c r="R328" s="2"/>
      <c r="S328" s="1"/>
      <c r="T328" s="1"/>
      <c r="U328" s="1"/>
      <c r="V328" s="1"/>
      <c r="W328" s="1"/>
      <c r="X328" s="1"/>
      <c r="Y328" s="1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1"/>
      <c r="BF328" s="1"/>
      <c r="BG328" s="3"/>
      <c r="BH328" s="3"/>
      <c r="BI328" s="1"/>
      <c r="BJ328" s="1"/>
      <c r="BK328" s="3"/>
      <c r="BL328" s="3"/>
    </row>
    <row r="329" spans="16:64" hidden="1">
      <c r="P329" s="1"/>
      <c r="Q329" s="2"/>
      <c r="R329" s="2"/>
      <c r="S329" s="1"/>
      <c r="T329" s="1"/>
      <c r="U329" s="1"/>
      <c r="V329" s="1"/>
      <c r="W329" s="1"/>
      <c r="X329" s="1"/>
      <c r="Y329" s="1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1"/>
      <c r="BF329" s="1"/>
      <c r="BG329" s="3"/>
      <c r="BH329" s="3"/>
      <c r="BI329" s="1"/>
      <c r="BJ329" s="1"/>
      <c r="BK329" s="3"/>
      <c r="BL329" s="3"/>
    </row>
    <row r="330" spans="16:64" hidden="1">
      <c r="P330" s="1"/>
      <c r="Q330" s="2"/>
      <c r="R330" s="2"/>
      <c r="S330" s="1"/>
      <c r="T330" s="1"/>
      <c r="U330" s="1"/>
      <c r="V330" s="1"/>
      <c r="W330" s="1"/>
      <c r="X330" s="1"/>
      <c r="Y330" s="1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1"/>
      <c r="BF330" s="1"/>
      <c r="BG330" s="3"/>
      <c r="BH330" s="3"/>
      <c r="BI330" s="1"/>
      <c r="BJ330" s="1"/>
      <c r="BK330" s="3"/>
      <c r="BL330" s="3"/>
    </row>
    <row r="331" spans="16:64" hidden="1">
      <c r="P331" s="1"/>
      <c r="Q331" s="2"/>
      <c r="R331" s="2"/>
      <c r="S331" s="1"/>
      <c r="T331" s="1"/>
      <c r="U331" s="1"/>
      <c r="V331" s="1"/>
      <c r="W331" s="1"/>
      <c r="X331" s="1"/>
      <c r="Y331" s="1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1"/>
      <c r="BF331" s="1"/>
      <c r="BG331" s="3"/>
      <c r="BH331" s="3"/>
      <c r="BI331" s="1"/>
      <c r="BJ331" s="1"/>
      <c r="BK331" s="3"/>
      <c r="BL331" s="3"/>
    </row>
    <row r="332" spans="16:64" hidden="1">
      <c r="P332" s="1"/>
      <c r="Q332" s="2"/>
      <c r="R332" s="2"/>
      <c r="S332" s="1"/>
      <c r="T332" s="1"/>
      <c r="U332" s="1"/>
      <c r="V332" s="1"/>
      <c r="W332" s="1"/>
      <c r="X332" s="1"/>
      <c r="Y332" s="1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1"/>
      <c r="BF332" s="1"/>
      <c r="BG332" s="3"/>
      <c r="BH332" s="3"/>
      <c r="BI332" s="1"/>
      <c r="BJ332" s="1"/>
      <c r="BK332" s="3"/>
      <c r="BL332" s="3"/>
    </row>
    <row r="333" spans="16:64" hidden="1">
      <c r="P333" s="1"/>
      <c r="Q333" s="2"/>
      <c r="R333" s="2"/>
      <c r="S333" s="1"/>
      <c r="T333" s="1"/>
      <c r="U333" s="1"/>
      <c r="V333" s="1"/>
      <c r="W333" s="1"/>
      <c r="X333" s="1"/>
      <c r="Y333" s="1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1"/>
      <c r="BF333" s="1"/>
      <c r="BG333" s="3"/>
      <c r="BH333" s="3"/>
      <c r="BI333" s="1"/>
      <c r="BJ333" s="1"/>
      <c r="BK333" s="3"/>
      <c r="BL333" s="3"/>
    </row>
    <row r="334" spans="16:64" hidden="1">
      <c r="P334" s="1"/>
      <c r="Q334" s="2"/>
      <c r="R334" s="2"/>
      <c r="S334" s="1"/>
      <c r="T334" s="1"/>
      <c r="U334" s="1"/>
      <c r="V334" s="1"/>
      <c r="W334" s="1"/>
      <c r="X334" s="1"/>
      <c r="Y334" s="1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1"/>
      <c r="BF334" s="1"/>
      <c r="BG334" s="3"/>
      <c r="BH334" s="3"/>
      <c r="BI334" s="1"/>
      <c r="BJ334" s="1"/>
      <c r="BK334" s="3"/>
      <c r="BL334" s="3"/>
    </row>
    <row r="335" spans="16:64" hidden="1">
      <c r="P335" s="1"/>
      <c r="Q335" s="2"/>
      <c r="R335" s="2"/>
      <c r="S335" s="1"/>
      <c r="T335" s="1"/>
      <c r="U335" s="1"/>
      <c r="V335" s="1"/>
      <c r="W335" s="1"/>
      <c r="X335" s="1"/>
      <c r="Y335" s="1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1"/>
      <c r="BF335" s="1"/>
      <c r="BG335" s="3"/>
      <c r="BH335" s="3"/>
      <c r="BI335" s="1"/>
      <c r="BJ335" s="1"/>
      <c r="BK335" s="3"/>
      <c r="BL335" s="3"/>
    </row>
    <row r="336" spans="16:64" hidden="1">
      <c r="P336" s="1"/>
      <c r="Q336" s="2"/>
      <c r="R336" s="2"/>
      <c r="S336" s="1"/>
      <c r="T336" s="1"/>
      <c r="U336" s="1"/>
      <c r="V336" s="1"/>
      <c r="W336" s="1"/>
      <c r="X336" s="1"/>
      <c r="Y336" s="1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1"/>
      <c r="BF336" s="1"/>
      <c r="BG336" s="3"/>
      <c r="BH336" s="3"/>
      <c r="BI336" s="1"/>
      <c r="BJ336" s="1"/>
      <c r="BK336" s="3"/>
      <c r="BL336" s="3"/>
    </row>
    <row r="337" spans="16:64" hidden="1">
      <c r="P337" s="1"/>
      <c r="Q337" s="2"/>
      <c r="R337" s="2"/>
      <c r="S337" s="1"/>
      <c r="T337" s="1"/>
      <c r="U337" s="1"/>
      <c r="V337" s="1"/>
      <c r="W337" s="1"/>
      <c r="X337" s="1"/>
      <c r="Y337" s="1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1"/>
      <c r="BF337" s="1"/>
      <c r="BG337" s="3"/>
      <c r="BH337" s="3"/>
      <c r="BI337" s="1"/>
      <c r="BJ337" s="1"/>
      <c r="BK337" s="3"/>
      <c r="BL337" s="3"/>
    </row>
    <row r="338" spans="16:64" hidden="1">
      <c r="P338" s="1"/>
      <c r="Q338" s="2"/>
      <c r="R338" s="2"/>
      <c r="S338" s="1"/>
      <c r="T338" s="1"/>
      <c r="U338" s="1"/>
      <c r="V338" s="1"/>
      <c r="W338" s="1"/>
      <c r="X338" s="1"/>
      <c r="Y338" s="1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1"/>
      <c r="BF338" s="1"/>
      <c r="BG338" s="3"/>
      <c r="BH338" s="3"/>
      <c r="BI338" s="1"/>
      <c r="BJ338" s="1"/>
      <c r="BK338" s="3"/>
      <c r="BL338" s="3"/>
    </row>
    <row r="339" spans="16:64" hidden="1">
      <c r="P339" s="1"/>
      <c r="Q339" s="2"/>
      <c r="R339" s="2"/>
      <c r="S339" s="1"/>
      <c r="T339" s="1"/>
      <c r="U339" s="1"/>
      <c r="V339" s="1"/>
      <c r="W339" s="1"/>
      <c r="X339" s="1"/>
      <c r="Y339" s="1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1"/>
      <c r="BF339" s="1"/>
      <c r="BG339" s="3"/>
      <c r="BH339" s="3"/>
      <c r="BI339" s="1"/>
      <c r="BJ339" s="1"/>
      <c r="BK339" s="3"/>
      <c r="BL339" s="3"/>
    </row>
    <row r="340" spans="16:64" hidden="1">
      <c r="P340" s="1"/>
      <c r="Q340" s="2"/>
      <c r="R340" s="2"/>
      <c r="S340" s="1"/>
      <c r="T340" s="1"/>
      <c r="U340" s="1"/>
      <c r="V340" s="1"/>
      <c r="W340" s="1"/>
      <c r="X340" s="1"/>
      <c r="Y340" s="1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1"/>
      <c r="BF340" s="1"/>
      <c r="BG340" s="3"/>
      <c r="BH340" s="3"/>
      <c r="BI340" s="1"/>
      <c r="BJ340" s="1"/>
      <c r="BK340" s="3"/>
      <c r="BL340" s="3"/>
    </row>
    <row r="341" spans="16:64" hidden="1">
      <c r="P341" s="1"/>
      <c r="Q341" s="2"/>
      <c r="R341" s="2"/>
      <c r="S341" s="1"/>
      <c r="T341" s="1"/>
      <c r="U341" s="1"/>
      <c r="V341" s="1"/>
      <c r="W341" s="1"/>
      <c r="X341" s="1"/>
      <c r="Y341" s="1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1"/>
      <c r="BF341" s="1"/>
      <c r="BG341" s="3"/>
      <c r="BH341" s="3"/>
      <c r="BI341" s="1"/>
      <c r="BJ341" s="1"/>
      <c r="BK341" s="3"/>
      <c r="BL341" s="3"/>
    </row>
    <row r="342" spans="16:64" hidden="1">
      <c r="P342" s="1"/>
      <c r="Q342" s="2"/>
      <c r="R342" s="2"/>
      <c r="S342" s="1"/>
      <c r="T342" s="1"/>
      <c r="U342" s="1"/>
      <c r="V342" s="1"/>
      <c r="W342" s="1"/>
      <c r="X342" s="1"/>
      <c r="Y342" s="1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1"/>
      <c r="BF342" s="1"/>
      <c r="BG342" s="3"/>
      <c r="BH342" s="3"/>
      <c r="BI342" s="1"/>
      <c r="BJ342" s="1"/>
      <c r="BK342" s="3"/>
      <c r="BL342" s="3"/>
    </row>
    <row r="343" spans="16:64" hidden="1">
      <c r="P343" s="1"/>
      <c r="Q343" s="2"/>
      <c r="R343" s="2"/>
      <c r="S343" s="1"/>
      <c r="T343" s="1"/>
      <c r="U343" s="1"/>
      <c r="V343" s="1"/>
      <c r="W343" s="1"/>
      <c r="X343" s="1"/>
      <c r="Y343" s="1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1"/>
      <c r="BF343" s="1"/>
      <c r="BG343" s="3"/>
      <c r="BH343" s="3"/>
      <c r="BI343" s="1"/>
      <c r="BJ343" s="1"/>
      <c r="BK343" s="3"/>
      <c r="BL343" s="3"/>
    </row>
    <row r="344" spans="16:64" hidden="1">
      <c r="P344" s="1"/>
      <c r="Q344" s="2"/>
      <c r="R344" s="2"/>
      <c r="S344" s="1"/>
      <c r="T344" s="1"/>
      <c r="U344" s="1"/>
      <c r="V344" s="1"/>
      <c r="W344" s="1"/>
      <c r="X344" s="1"/>
      <c r="Y344" s="1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1"/>
      <c r="BF344" s="1"/>
      <c r="BG344" s="3"/>
      <c r="BH344" s="3"/>
      <c r="BI344" s="1"/>
      <c r="BJ344" s="1"/>
      <c r="BK344" s="3"/>
      <c r="BL344" s="3"/>
    </row>
    <row r="345" spans="16:64" hidden="1">
      <c r="P345" s="1"/>
      <c r="Q345" s="2"/>
      <c r="R345" s="2"/>
      <c r="S345" s="1"/>
      <c r="T345" s="1"/>
      <c r="U345" s="1"/>
      <c r="V345" s="1"/>
      <c r="W345" s="1"/>
      <c r="X345" s="1"/>
      <c r="Y345" s="1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1"/>
      <c r="BF345" s="1"/>
      <c r="BG345" s="3"/>
      <c r="BH345" s="3"/>
      <c r="BI345" s="1"/>
      <c r="BJ345" s="1"/>
      <c r="BK345" s="3"/>
      <c r="BL345" s="3"/>
    </row>
    <row r="346" spans="16:64" hidden="1">
      <c r="P346" s="1"/>
      <c r="Q346" s="2"/>
      <c r="R346" s="2"/>
      <c r="S346" s="1"/>
      <c r="T346" s="1"/>
      <c r="U346" s="1"/>
      <c r="V346" s="1"/>
      <c r="W346" s="1"/>
      <c r="X346" s="1"/>
      <c r="Y346" s="1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1"/>
      <c r="BF346" s="1"/>
      <c r="BG346" s="3"/>
      <c r="BH346" s="3"/>
      <c r="BI346" s="1"/>
      <c r="BJ346" s="1"/>
      <c r="BK346" s="3"/>
      <c r="BL346" s="3"/>
    </row>
    <row r="347" spans="16:64" hidden="1">
      <c r="P347" s="1"/>
      <c r="Q347" s="2"/>
      <c r="R347" s="2"/>
      <c r="S347" s="1"/>
      <c r="T347" s="1"/>
      <c r="U347" s="1"/>
      <c r="V347" s="1"/>
      <c r="W347" s="1"/>
      <c r="X347" s="1"/>
      <c r="Y347" s="1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1"/>
      <c r="BF347" s="1"/>
      <c r="BG347" s="3"/>
      <c r="BH347" s="3"/>
      <c r="BI347" s="1"/>
      <c r="BJ347" s="1"/>
      <c r="BK347" s="3"/>
      <c r="BL347" s="3"/>
    </row>
    <row r="348" spans="16:64" hidden="1">
      <c r="P348" s="1"/>
      <c r="Q348" s="2"/>
      <c r="R348" s="2"/>
      <c r="S348" s="1"/>
      <c r="T348" s="1"/>
      <c r="U348" s="1"/>
      <c r="V348" s="1"/>
      <c r="W348" s="1"/>
      <c r="X348" s="1"/>
      <c r="Y348" s="1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1"/>
      <c r="BF348" s="1"/>
      <c r="BG348" s="3"/>
      <c r="BH348" s="3"/>
      <c r="BI348" s="1"/>
      <c r="BJ348" s="1"/>
      <c r="BK348" s="3"/>
      <c r="BL348" s="3"/>
    </row>
    <row r="349" spans="16:64" hidden="1">
      <c r="P349" s="1"/>
      <c r="Q349" s="2"/>
      <c r="R349" s="2"/>
      <c r="S349" s="1"/>
      <c r="T349" s="1"/>
      <c r="U349" s="1"/>
      <c r="V349" s="1"/>
      <c r="W349" s="1"/>
      <c r="X349" s="1"/>
      <c r="Y349" s="1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1"/>
      <c r="BF349" s="1"/>
      <c r="BG349" s="3"/>
      <c r="BH349" s="3"/>
      <c r="BI349" s="1"/>
      <c r="BJ349" s="1"/>
      <c r="BK349" s="3"/>
      <c r="BL349" s="3"/>
    </row>
    <row r="350" spans="16:64" hidden="1">
      <c r="P350" s="1"/>
      <c r="Q350" s="2"/>
      <c r="R350" s="2"/>
      <c r="S350" s="1"/>
      <c r="T350" s="1"/>
      <c r="U350" s="1"/>
      <c r="V350" s="1"/>
      <c r="W350" s="1"/>
      <c r="X350" s="1"/>
      <c r="Y350" s="1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1"/>
      <c r="BF350" s="1"/>
      <c r="BG350" s="3"/>
      <c r="BH350" s="3"/>
      <c r="BI350" s="1"/>
      <c r="BJ350" s="1"/>
      <c r="BK350" s="3"/>
      <c r="BL350" s="3"/>
    </row>
    <row r="351" spans="16:64" hidden="1">
      <c r="P351" s="1"/>
      <c r="Q351" s="2"/>
      <c r="R351" s="2"/>
      <c r="S351" s="1"/>
      <c r="T351" s="1"/>
      <c r="U351" s="1"/>
      <c r="V351" s="1"/>
      <c r="W351" s="1"/>
      <c r="X351" s="1"/>
      <c r="Y351" s="1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1"/>
      <c r="BF351" s="1"/>
      <c r="BG351" s="3"/>
      <c r="BH351" s="3"/>
      <c r="BI351" s="1"/>
      <c r="BJ351" s="1"/>
      <c r="BK351" s="3"/>
      <c r="BL351" s="3"/>
    </row>
    <row r="352" spans="16:64" hidden="1">
      <c r="P352" s="1"/>
      <c r="Q352" s="2"/>
      <c r="R352" s="2"/>
      <c r="S352" s="1"/>
      <c r="T352" s="1"/>
      <c r="U352" s="1"/>
      <c r="V352" s="1"/>
      <c r="W352" s="1"/>
      <c r="X352" s="1"/>
      <c r="Y352" s="1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1"/>
      <c r="BF352" s="1"/>
      <c r="BG352" s="3"/>
      <c r="BH352" s="3"/>
      <c r="BI352" s="1"/>
      <c r="BJ352" s="1"/>
      <c r="BK352" s="3"/>
      <c r="BL352" s="3"/>
    </row>
    <row r="353" spans="16:64" hidden="1">
      <c r="P353" s="1"/>
      <c r="Q353" s="2"/>
      <c r="R353" s="2"/>
      <c r="S353" s="1"/>
      <c r="T353" s="1"/>
      <c r="U353" s="1"/>
      <c r="V353" s="1"/>
      <c r="W353" s="1"/>
      <c r="X353" s="1"/>
      <c r="Y353" s="1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1"/>
      <c r="BF353" s="1"/>
      <c r="BG353" s="3"/>
      <c r="BH353" s="3"/>
      <c r="BI353" s="1"/>
      <c r="BJ353" s="1"/>
      <c r="BK353" s="3"/>
      <c r="BL353" s="3"/>
    </row>
    <row r="354" spans="16:64" hidden="1">
      <c r="P354" s="1"/>
      <c r="Q354" s="2"/>
      <c r="R354" s="2"/>
      <c r="S354" s="1"/>
      <c r="T354" s="1"/>
      <c r="U354" s="1"/>
      <c r="V354" s="1"/>
      <c r="W354" s="1"/>
      <c r="X354" s="1"/>
      <c r="Y354" s="1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1"/>
      <c r="BF354" s="1"/>
      <c r="BG354" s="3"/>
      <c r="BH354" s="3"/>
      <c r="BI354" s="1"/>
      <c r="BJ354" s="1"/>
      <c r="BK354" s="3"/>
      <c r="BL354" s="3"/>
    </row>
    <row r="355" spans="16:64" hidden="1">
      <c r="P355" s="1"/>
      <c r="Q355" s="2"/>
      <c r="R355" s="2"/>
      <c r="S355" s="1"/>
      <c r="T355" s="1"/>
      <c r="U355" s="1"/>
      <c r="V355" s="1"/>
      <c r="W355" s="1"/>
      <c r="X355" s="1"/>
      <c r="Y355" s="1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1"/>
      <c r="BF355" s="1"/>
      <c r="BG355" s="3"/>
      <c r="BH355" s="3"/>
      <c r="BI355" s="1"/>
      <c r="BJ355" s="1"/>
      <c r="BK355" s="3"/>
      <c r="BL355" s="3"/>
    </row>
    <row r="356" spans="16:64" hidden="1">
      <c r="P356" s="1"/>
      <c r="Q356" s="2"/>
      <c r="R356" s="2"/>
      <c r="S356" s="1"/>
      <c r="T356" s="1"/>
      <c r="U356" s="1"/>
      <c r="V356" s="1"/>
      <c r="W356" s="1"/>
      <c r="X356" s="1"/>
      <c r="Y356" s="1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1"/>
      <c r="BF356" s="1"/>
      <c r="BG356" s="3"/>
      <c r="BH356" s="3"/>
      <c r="BI356" s="1"/>
      <c r="BJ356" s="1"/>
      <c r="BK356" s="3"/>
      <c r="BL356" s="3"/>
    </row>
    <row r="357" spans="16:64" hidden="1">
      <c r="P357" s="1"/>
      <c r="Q357" s="2"/>
      <c r="R357" s="2"/>
      <c r="S357" s="1"/>
      <c r="T357" s="1"/>
      <c r="U357" s="1"/>
      <c r="V357" s="1"/>
      <c r="W357" s="1"/>
      <c r="X357" s="1"/>
      <c r="Y357" s="1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1"/>
      <c r="BF357" s="1"/>
      <c r="BG357" s="3"/>
      <c r="BH357" s="3"/>
      <c r="BI357" s="1"/>
      <c r="BJ357" s="1"/>
      <c r="BK357" s="3"/>
      <c r="BL357" s="3"/>
    </row>
    <row r="358" spans="16:64" hidden="1">
      <c r="P358" s="1"/>
      <c r="Q358" s="2"/>
      <c r="R358" s="2"/>
      <c r="S358" s="1"/>
      <c r="T358" s="1"/>
      <c r="U358" s="1"/>
      <c r="V358" s="1"/>
      <c r="W358" s="1"/>
      <c r="X358" s="1"/>
      <c r="Y358" s="1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1"/>
      <c r="BF358" s="1"/>
      <c r="BG358" s="3"/>
      <c r="BH358" s="3"/>
      <c r="BI358" s="1"/>
      <c r="BJ358" s="1"/>
      <c r="BK358" s="3"/>
      <c r="BL358" s="3"/>
    </row>
    <row r="359" spans="16:64" hidden="1">
      <c r="P359" s="1"/>
      <c r="Q359" s="2"/>
      <c r="R359" s="2"/>
      <c r="S359" s="1"/>
      <c r="T359" s="1"/>
      <c r="U359" s="1"/>
      <c r="V359" s="1"/>
      <c r="W359" s="1"/>
      <c r="X359" s="1"/>
      <c r="Y359" s="1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1"/>
      <c r="BF359" s="1"/>
      <c r="BG359" s="3"/>
      <c r="BH359" s="3"/>
      <c r="BI359" s="1"/>
      <c r="BJ359" s="1"/>
      <c r="BK359" s="3"/>
      <c r="BL359" s="3"/>
    </row>
    <row r="360" spans="16:64" hidden="1">
      <c r="P360" s="1"/>
      <c r="Q360" s="2"/>
      <c r="R360" s="2"/>
      <c r="S360" s="1"/>
      <c r="T360" s="1"/>
      <c r="U360" s="1"/>
      <c r="V360" s="1"/>
      <c r="W360" s="1"/>
      <c r="X360" s="1"/>
      <c r="Y360" s="1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1"/>
      <c r="BF360" s="1"/>
      <c r="BG360" s="3"/>
      <c r="BH360" s="3"/>
      <c r="BI360" s="1"/>
      <c r="BJ360" s="1"/>
      <c r="BK360" s="3"/>
      <c r="BL360" s="3"/>
    </row>
    <row r="361" spans="16:64" hidden="1">
      <c r="P361" s="1"/>
      <c r="Q361" s="2"/>
      <c r="R361" s="2"/>
      <c r="S361" s="1"/>
      <c r="T361" s="1"/>
      <c r="U361" s="1"/>
      <c r="V361" s="1"/>
      <c r="W361" s="1"/>
      <c r="X361" s="1"/>
      <c r="Y361" s="1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1"/>
      <c r="BF361" s="1"/>
      <c r="BG361" s="3"/>
      <c r="BH361" s="3"/>
      <c r="BI361" s="1"/>
      <c r="BJ361" s="1"/>
      <c r="BK361" s="3"/>
      <c r="BL361" s="3"/>
    </row>
    <row r="362" spans="16:64" hidden="1">
      <c r="P362" s="1"/>
      <c r="Q362" s="2"/>
      <c r="R362" s="2"/>
      <c r="S362" s="1"/>
      <c r="T362" s="1"/>
      <c r="U362" s="1"/>
      <c r="V362" s="1"/>
      <c r="W362" s="1"/>
      <c r="X362" s="1"/>
      <c r="Y362" s="1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1"/>
      <c r="BF362" s="1"/>
      <c r="BG362" s="3"/>
      <c r="BH362" s="3"/>
      <c r="BI362" s="1"/>
      <c r="BJ362" s="1"/>
      <c r="BK362" s="3"/>
      <c r="BL362" s="3"/>
    </row>
    <row r="363" spans="16:64" hidden="1">
      <c r="P363" s="1"/>
      <c r="Q363" s="2"/>
      <c r="R363" s="2"/>
      <c r="S363" s="1"/>
      <c r="T363" s="1"/>
      <c r="U363" s="1"/>
      <c r="V363" s="1"/>
      <c r="W363" s="1"/>
      <c r="X363" s="1"/>
      <c r="Y363" s="1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1"/>
      <c r="BF363" s="1"/>
      <c r="BG363" s="3"/>
      <c r="BH363" s="3"/>
      <c r="BI363" s="1"/>
      <c r="BJ363" s="1"/>
      <c r="BK363" s="3"/>
      <c r="BL363" s="3"/>
    </row>
    <row r="364" spans="16:64" hidden="1">
      <c r="P364" s="1"/>
      <c r="Q364" s="2"/>
      <c r="R364" s="2"/>
      <c r="S364" s="1"/>
      <c r="T364" s="1"/>
      <c r="U364" s="1"/>
      <c r="V364" s="1"/>
      <c r="W364" s="1"/>
      <c r="X364" s="1"/>
      <c r="Y364" s="1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1"/>
      <c r="BF364" s="1"/>
      <c r="BG364" s="3"/>
      <c r="BH364" s="3"/>
      <c r="BI364" s="1"/>
      <c r="BJ364" s="1"/>
      <c r="BK364" s="3"/>
      <c r="BL364" s="3"/>
    </row>
    <row r="365" spans="16:64" hidden="1">
      <c r="P365" s="1"/>
      <c r="Q365" s="2"/>
      <c r="R365" s="2"/>
      <c r="S365" s="1"/>
      <c r="T365" s="1"/>
      <c r="U365" s="1"/>
      <c r="V365" s="1"/>
      <c r="W365" s="1"/>
      <c r="X365" s="1"/>
      <c r="Y365" s="1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1"/>
      <c r="BF365" s="1"/>
      <c r="BG365" s="3"/>
      <c r="BH365" s="3"/>
      <c r="BI365" s="1"/>
      <c r="BJ365" s="1"/>
      <c r="BK365" s="3"/>
      <c r="BL365" s="3"/>
    </row>
    <row r="366" spans="16:64" hidden="1">
      <c r="P366" s="1"/>
      <c r="Q366" s="2"/>
      <c r="R366" s="2"/>
      <c r="S366" s="1"/>
      <c r="T366" s="1"/>
      <c r="U366" s="1"/>
      <c r="V366" s="1"/>
      <c r="W366" s="1"/>
      <c r="X366" s="1"/>
      <c r="Y366" s="1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1"/>
      <c r="BF366" s="1"/>
      <c r="BG366" s="3"/>
      <c r="BH366" s="3"/>
      <c r="BI366" s="1"/>
      <c r="BJ366" s="1"/>
      <c r="BK366" s="3"/>
      <c r="BL366" s="3"/>
    </row>
    <row r="367" spans="16:64" hidden="1">
      <c r="P367" s="1"/>
      <c r="Q367" s="2"/>
      <c r="R367" s="2"/>
      <c r="S367" s="1"/>
      <c r="T367" s="1"/>
      <c r="U367" s="1"/>
      <c r="V367" s="1"/>
      <c r="W367" s="1"/>
      <c r="X367" s="1"/>
      <c r="Y367" s="1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1"/>
      <c r="BF367" s="1"/>
      <c r="BG367" s="3"/>
      <c r="BH367" s="3"/>
      <c r="BI367" s="1"/>
      <c r="BJ367" s="1"/>
      <c r="BK367" s="3"/>
      <c r="BL367" s="3"/>
    </row>
    <row r="368" spans="16:64" hidden="1">
      <c r="P368" s="1"/>
      <c r="Q368" s="2"/>
      <c r="R368" s="2"/>
      <c r="S368" s="1"/>
      <c r="T368" s="1"/>
      <c r="U368" s="1"/>
      <c r="V368" s="1"/>
      <c r="W368" s="1"/>
      <c r="X368" s="1"/>
      <c r="Y368" s="1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1"/>
      <c r="BF368" s="1"/>
      <c r="BG368" s="3"/>
      <c r="BH368" s="3"/>
      <c r="BI368" s="1"/>
      <c r="BJ368" s="1"/>
      <c r="BK368" s="3"/>
      <c r="BL368" s="3"/>
    </row>
    <row r="369" spans="16:64" hidden="1">
      <c r="P369" s="1"/>
      <c r="Q369" s="2"/>
      <c r="R369" s="2"/>
      <c r="S369" s="1"/>
      <c r="T369" s="1"/>
      <c r="U369" s="1"/>
      <c r="V369" s="1"/>
      <c r="W369" s="1"/>
      <c r="X369" s="1"/>
      <c r="Y369" s="1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1"/>
      <c r="BF369" s="1"/>
      <c r="BG369" s="3"/>
      <c r="BH369" s="3"/>
      <c r="BI369" s="1"/>
      <c r="BJ369" s="1"/>
      <c r="BK369" s="3"/>
      <c r="BL369" s="3"/>
    </row>
    <row r="370" spans="16:64" hidden="1">
      <c r="P370" s="1"/>
      <c r="Q370" s="2"/>
      <c r="R370" s="2"/>
      <c r="S370" s="1"/>
      <c r="T370" s="1"/>
      <c r="U370" s="1"/>
      <c r="V370" s="1"/>
      <c r="W370" s="1"/>
      <c r="X370" s="1"/>
      <c r="Y370" s="1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1"/>
      <c r="BF370" s="1"/>
      <c r="BG370" s="3"/>
      <c r="BH370" s="3"/>
      <c r="BI370" s="1"/>
      <c r="BJ370" s="1"/>
      <c r="BK370" s="3"/>
      <c r="BL370" s="3"/>
    </row>
    <row r="371" spans="16:64" hidden="1">
      <c r="P371" s="1"/>
      <c r="Q371" s="2"/>
      <c r="R371" s="2"/>
      <c r="S371" s="1"/>
      <c r="T371" s="1"/>
      <c r="U371" s="1"/>
      <c r="V371" s="1"/>
      <c r="W371" s="1"/>
      <c r="X371" s="1"/>
      <c r="Y371" s="1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1"/>
      <c r="BF371" s="1"/>
      <c r="BG371" s="3"/>
      <c r="BH371" s="3"/>
      <c r="BI371" s="1"/>
      <c r="BJ371" s="1"/>
      <c r="BK371" s="3"/>
      <c r="BL371" s="3"/>
    </row>
    <row r="372" spans="16:64" hidden="1">
      <c r="P372" s="1"/>
      <c r="Q372" s="2"/>
      <c r="R372" s="2"/>
      <c r="S372" s="1"/>
      <c r="T372" s="1"/>
      <c r="U372" s="1"/>
      <c r="V372" s="1"/>
      <c r="W372" s="1"/>
      <c r="X372" s="1"/>
      <c r="Y372" s="1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1"/>
      <c r="BF372" s="1"/>
      <c r="BG372" s="3"/>
      <c r="BH372" s="3"/>
      <c r="BI372" s="1"/>
      <c r="BJ372" s="1"/>
      <c r="BK372" s="3"/>
      <c r="BL372" s="3"/>
    </row>
    <row r="373" spans="16:64" hidden="1">
      <c r="P373" s="1"/>
      <c r="Q373" s="2"/>
      <c r="R373" s="2"/>
      <c r="S373" s="1"/>
      <c r="T373" s="1"/>
      <c r="U373" s="1"/>
      <c r="V373" s="1"/>
      <c r="W373" s="1"/>
      <c r="X373" s="1"/>
      <c r="Y373" s="1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1"/>
      <c r="BF373" s="1"/>
      <c r="BG373" s="3"/>
      <c r="BH373" s="3"/>
      <c r="BI373" s="1"/>
      <c r="BJ373" s="1"/>
      <c r="BK373" s="3"/>
      <c r="BL373" s="3"/>
    </row>
    <row r="374" spans="16:64" hidden="1">
      <c r="P374" s="1"/>
      <c r="Q374" s="2"/>
      <c r="R374" s="2"/>
      <c r="S374" s="1"/>
      <c r="T374" s="1"/>
      <c r="U374" s="1"/>
      <c r="V374" s="1"/>
      <c r="W374" s="1"/>
      <c r="X374" s="1"/>
      <c r="Y374" s="1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1"/>
      <c r="BF374" s="1"/>
      <c r="BG374" s="3"/>
      <c r="BH374" s="3"/>
      <c r="BI374" s="1"/>
      <c r="BJ374" s="1"/>
      <c r="BK374" s="3"/>
      <c r="BL374" s="3"/>
    </row>
    <row r="375" spans="16:64" hidden="1">
      <c r="P375" s="1"/>
      <c r="Q375" s="2"/>
      <c r="R375" s="2"/>
      <c r="S375" s="1"/>
      <c r="T375" s="1"/>
      <c r="U375" s="1"/>
      <c r="V375" s="1"/>
      <c r="W375" s="1"/>
      <c r="X375" s="1"/>
      <c r="Y375" s="1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1"/>
      <c r="BF375" s="1"/>
      <c r="BG375" s="3"/>
      <c r="BH375" s="3"/>
      <c r="BI375" s="1"/>
      <c r="BJ375" s="1"/>
      <c r="BK375" s="3"/>
      <c r="BL375" s="3"/>
    </row>
    <row r="376" spans="16:64" hidden="1">
      <c r="P376" s="1"/>
      <c r="Q376" s="2"/>
      <c r="R376" s="2"/>
      <c r="S376" s="1"/>
      <c r="T376" s="1"/>
      <c r="U376" s="1"/>
      <c r="V376" s="1"/>
      <c r="W376" s="1"/>
      <c r="X376" s="1"/>
      <c r="Y376" s="1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1"/>
      <c r="BF376" s="1"/>
      <c r="BG376" s="3"/>
      <c r="BH376" s="3"/>
      <c r="BI376" s="1"/>
      <c r="BJ376" s="1"/>
      <c r="BK376" s="3"/>
      <c r="BL376" s="3"/>
    </row>
    <row r="377" spans="16:64" hidden="1">
      <c r="P377" s="1"/>
      <c r="Q377" s="2"/>
      <c r="R377" s="2"/>
      <c r="S377" s="1"/>
      <c r="T377" s="1"/>
      <c r="U377" s="1"/>
      <c r="V377" s="1"/>
      <c r="W377" s="1"/>
      <c r="X377" s="1"/>
      <c r="Y377" s="1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1"/>
      <c r="BF377" s="1"/>
      <c r="BG377" s="3"/>
      <c r="BH377" s="3"/>
      <c r="BI377" s="1"/>
      <c r="BJ377" s="1"/>
      <c r="BK377" s="3"/>
      <c r="BL377" s="3"/>
    </row>
    <row r="378" spans="16:64" hidden="1">
      <c r="P378" s="1"/>
      <c r="Q378" s="2"/>
      <c r="R378" s="2"/>
      <c r="S378" s="1"/>
      <c r="T378" s="1"/>
      <c r="U378" s="1"/>
      <c r="V378" s="1"/>
      <c r="W378" s="1"/>
      <c r="X378" s="1"/>
      <c r="Y378" s="1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1"/>
      <c r="BF378" s="1"/>
      <c r="BG378" s="3"/>
      <c r="BH378" s="3"/>
      <c r="BI378" s="1"/>
      <c r="BJ378" s="1"/>
      <c r="BK378" s="3"/>
      <c r="BL378" s="3"/>
    </row>
    <row r="379" spans="16:64" hidden="1">
      <c r="P379" s="1"/>
      <c r="Q379" s="2"/>
      <c r="R379" s="2"/>
      <c r="S379" s="1"/>
      <c r="T379" s="1"/>
      <c r="U379" s="1"/>
      <c r="V379" s="1"/>
      <c r="W379" s="1"/>
      <c r="X379" s="1"/>
      <c r="Y379" s="1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1"/>
      <c r="BF379" s="1"/>
      <c r="BG379" s="3"/>
      <c r="BH379" s="3"/>
      <c r="BI379" s="1"/>
      <c r="BJ379" s="1"/>
      <c r="BK379" s="3"/>
      <c r="BL379" s="3"/>
    </row>
    <row r="380" spans="16:64" hidden="1">
      <c r="P380" s="1"/>
      <c r="Q380" s="2"/>
      <c r="R380" s="2"/>
      <c r="S380" s="1"/>
      <c r="T380" s="1"/>
      <c r="U380" s="1"/>
      <c r="V380" s="1"/>
      <c r="W380" s="1"/>
      <c r="X380" s="1"/>
      <c r="Y380" s="1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1"/>
      <c r="BF380" s="1"/>
      <c r="BG380" s="3"/>
      <c r="BH380" s="3"/>
      <c r="BI380" s="1"/>
      <c r="BJ380" s="1"/>
      <c r="BK380" s="3"/>
      <c r="BL380" s="3"/>
    </row>
    <row r="381" spans="16:64" hidden="1">
      <c r="P381" s="1"/>
      <c r="Q381" s="2"/>
      <c r="R381" s="2"/>
      <c r="S381" s="1"/>
      <c r="T381" s="1"/>
      <c r="U381" s="1"/>
      <c r="V381" s="1"/>
      <c r="W381" s="1"/>
      <c r="X381" s="1"/>
      <c r="Y381" s="1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1"/>
      <c r="BF381" s="1"/>
      <c r="BG381" s="3"/>
      <c r="BH381" s="3"/>
      <c r="BI381" s="1"/>
      <c r="BJ381" s="1"/>
      <c r="BK381" s="3"/>
      <c r="BL381" s="3"/>
    </row>
    <row r="382" spans="16:64" hidden="1">
      <c r="P382" s="1"/>
      <c r="Q382" s="2"/>
      <c r="R382" s="2"/>
      <c r="S382" s="1"/>
      <c r="T382" s="1"/>
      <c r="U382" s="1"/>
      <c r="V382" s="1"/>
      <c r="W382" s="1"/>
      <c r="X382" s="1"/>
      <c r="Y382" s="1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1"/>
      <c r="BF382" s="1"/>
      <c r="BG382" s="3"/>
      <c r="BH382" s="3"/>
      <c r="BI382" s="1"/>
      <c r="BJ382" s="1"/>
      <c r="BK382" s="3"/>
      <c r="BL382" s="3"/>
    </row>
    <row r="383" spans="16:64" hidden="1">
      <c r="P383" s="1"/>
      <c r="Q383" s="2"/>
      <c r="R383" s="2"/>
      <c r="S383" s="1"/>
      <c r="T383" s="1"/>
      <c r="U383" s="1"/>
      <c r="V383" s="1"/>
      <c r="W383" s="1"/>
      <c r="X383" s="1"/>
      <c r="Y383" s="1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1"/>
      <c r="BF383" s="1"/>
      <c r="BG383" s="3"/>
      <c r="BH383" s="3"/>
      <c r="BI383" s="1"/>
      <c r="BJ383" s="1"/>
      <c r="BK383" s="3"/>
      <c r="BL383" s="3"/>
    </row>
    <row r="384" spans="16:64" hidden="1">
      <c r="P384" s="1"/>
      <c r="Q384" s="2"/>
      <c r="R384" s="2"/>
      <c r="S384" s="1"/>
      <c r="T384" s="1"/>
      <c r="U384" s="1"/>
      <c r="V384" s="1"/>
      <c r="W384" s="1"/>
      <c r="X384" s="1"/>
      <c r="Y384" s="1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1"/>
      <c r="BF384" s="1"/>
      <c r="BG384" s="3"/>
      <c r="BH384" s="3"/>
      <c r="BI384" s="1"/>
      <c r="BJ384" s="1"/>
      <c r="BK384" s="3"/>
      <c r="BL384" s="3"/>
    </row>
    <row r="385" spans="16:64" hidden="1">
      <c r="P385" s="1"/>
      <c r="Q385" s="2"/>
      <c r="R385" s="2"/>
      <c r="S385" s="1"/>
      <c r="T385" s="1"/>
      <c r="U385" s="1"/>
      <c r="V385" s="1"/>
      <c r="W385" s="1"/>
      <c r="X385" s="1"/>
      <c r="Y385" s="1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1"/>
      <c r="BF385" s="1"/>
      <c r="BG385" s="3"/>
      <c r="BH385" s="3"/>
      <c r="BI385" s="1"/>
      <c r="BJ385" s="1"/>
      <c r="BK385" s="3"/>
      <c r="BL385" s="3"/>
    </row>
    <row r="386" spans="16:64" hidden="1">
      <c r="P386" s="1"/>
      <c r="Q386" s="2"/>
      <c r="R386" s="2"/>
      <c r="S386" s="1"/>
      <c r="T386" s="1"/>
      <c r="U386" s="1"/>
      <c r="V386" s="1"/>
      <c r="W386" s="1"/>
      <c r="X386" s="1"/>
      <c r="Y386" s="1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1"/>
      <c r="BF386" s="1"/>
      <c r="BG386" s="3"/>
      <c r="BH386" s="3"/>
      <c r="BI386" s="1"/>
      <c r="BJ386" s="1"/>
      <c r="BK386" s="3"/>
      <c r="BL386" s="3"/>
    </row>
    <row r="387" spans="16:64" hidden="1">
      <c r="P387" s="1"/>
      <c r="Q387" s="2"/>
      <c r="R387" s="2"/>
      <c r="S387" s="1"/>
      <c r="T387" s="1"/>
      <c r="U387" s="1"/>
      <c r="V387" s="1"/>
      <c r="W387" s="1"/>
      <c r="X387" s="1"/>
      <c r="Y387" s="1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1"/>
      <c r="BF387" s="1"/>
      <c r="BG387" s="3"/>
      <c r="BH387" s="3"/>
      <c r="BI387" s="1"/>
      <c r="BJ387" s="1"/>
      <c r="BK387" s="3"/>
      <c r="BL387" s="3"/>
    </row>
    <row r="388" spans="16:64" hidden="1">
      <c r="P388" s="1"/>
      <c r="Q388" s="2"/>
      <c r="R388" s="2"/>
      <c r="S388" s="1"/>
      <c r="T388" s="1"/>
      <c r="U388" s="1"/>
      <c r="V388" s="1"/>
      <c r="W388" s="1"/>
      <c r="X388" s="1"/>
      <c r="Y388" s="1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1"/>
      <c r="BF388" s="1"/>
      <c r="BG388" s="3"/>
      <c r="BH388" s="3"/>
      <c r="BI388" s="1"/>
      <c r="BJ388" s="1"/>
      <c r="BK388" s="3"/>
      <c r="BL388" s="3"/>
    </row>
    <row r="389" spans="16:64" hidden="1">
      <c r="P389" s="1"/>
      <c r="Q389" s="2"/>
      <c r="R389" s="2"/>
      <c r="S389" s="1"/>
      <c r="T389" s="1"/>
      <c r="U389" s="1"/>
      <c r="V389" s="1"/>
      <c r="W389" s="1"/>
      <c r="X389" s="1"/>
      <c r="Y389" s="1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1"/>
      <c r="BF389" s="1"/>
      <c r="BG389" s="3"/>
      <c r="BH389" s="3"/>
      <c r="BI389" s="1"/>
      <c r="BJ389" s="1"/>
      <c r="BK389" s="3"/>
      <c r="BL389" s="3"/>
    </row>
    <row r="390" spans="16:64" hidden="1">
      <c r="P390" s="1"/>
      <c r="Q390" s="2"/>
      <c r="R390" s="2"/>
      <c r="S390" s="1"/>
      <c r="T390" s="1"/>
      <c r="U390" s="1"/>
      <c r="V390" s="1"/>
      <c r="W390" s="1"/>
      <c r="X390" s="1"/>
      <c r="Y390" s="1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1"/>
      <c r="BF390" s="1"/>
      <c r="BG390" s="3"/>
      <c r="BH390" s="3"/>
      <c r="BI390" s="1"/>
      <c r="BJ390" s="1"/>
      <c r="BK390" s="3"/>
      <c r="BL390" s="3"/>
    </row>
    <row r="391" spans="16:64" hidden="1">
      <c r="P391" s="1"/>
      <c r="Q391" s="2"/>
      <c r="R391" s="2"/>
      <c r="S391" s="1"/>
      <c r="T391" s="1"/>
      <c r="U391" s="1"/>
      <c r="V391" s="1"/>
      <c r="W391" s="1"/>
      <c r="X391" s="1"/>
      <c r="Y391" s="1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1"/>
      <c r="BF391" s="1"/>
      <c r="BG391" s="3"/>
      <c r="BH391" s="3"/>
      <c r="BI391" s="1"/>
      <c r="BJ391" s="1"/>
      <c r="BK391" s="3"/>
      <c r="BL391" s="3"/>
    </row>
    <row r="392" spans="16:64" hidden="1">
      <c r="P392" s="1"/>
      <c r="Q392" s="2"/>
      <c r="R392" s="2"/>
      <c r="S392" s="1"/>
      <c r="T392" s="1"/>
      <c r="U392" s="1"/>
      <c r="V392" s="1"/>
      <c r="W392" s="1"/>
      <c r="X392" s="1"/>
      <c r="Y392" s="1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1"/>
      <c r="BF392" s="1"/>
      <c r="BG392" s="3"/>
      <c r="BH392" s="3"/>
      <c r="BI392" s="1"/>
      <c r="BJ392" s="1"/>
      <c r="BK392" s="3"/>
      <c r="BL392" s="3"/>
    </row>
    <row r="393" spans="16:64" hidden="1">
      <c r="P393" s="1"/>
      <c r="Q393" s="2"/>
      <c r="R393" s="2"/>
      <c r="S393" s="1"/>
      <c r="T393" s="1"/>
      <c r="U393" s="1"/>
      <c r="V393" s="1"/>
      <c r="W393" s="1"/>
      <c r="X393" s="1"/>
      <c r="Y393" s="1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1"/>
      <c r="BF393" s="1"/>
      <c r="BG393" s="3"/>
      <c r="BH393" s="3"/>
      <c r="BI393" s="1"/>
      <c r="BJ393" s="1"/>
      <c r="BK393" s="3"/>
      <c r="BL393" s="3"/>
    </row>
    <row r="394" spans="16:64" hidden="1">
      <c r="P394" s="1"/>
      <c r="Q394" s="2"/>
      <c r="R394" s="2"/>
      <c r="S394" s="1"/>
      <c r="T394" s="1"/>
      <c r="U394" s="1"/>
      <c r="V394" s="1"/>
      <c r="W394" s="1"/>
      <c r="X394" s="1"/>
      <c r="Y394" s="1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1"/>
      <c r="BF394" s="1"/>
      <c r="BG394" s="3"/>
      <c r="BH394" s="3"/>
      <c r="BI394" s="1"/>
      <c r="BJ394" s="1"/>
      <c r="BK394" s="3"/>
      <c r="BL394" s="3"/>
    </row>
    <row r="395" spans="16:64" hidden="1">
      <c r="P395" s="1"/>
      <c r="Q395" s="2"/>
      <c r="R395" s="2"/>
      <c r="S395" s="1"/>
      <c r="T395" s="1"/>
      <c r="U395" s="1"/>
      <c r="V395" s="1"/>
      <c r="W395" s="1"/>
      <c r="X395" s="1"/>
      <c r="Y395" s="1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1"/>
      <c r="BF395" s="1"/>
      <c r="BG395" s="3"/>
      <c r="BH395" s="3"/>
      <c r="BI395" s="1"/>
      <c r="BJ395" s="1"/>
      <c r="BK395" s="3"/>
      <c r="BL395" s="3"/>
    </row>
    <row r="396" spans="16:64" hidden="1">
      <c r="P396" s="1"/>
      <c r="Q396" s="2"/>
      <c r="R396" s="2"/>
      <c r="S396" s="1"/>
      <c r="T396" s="1"/>
      <c r="U396" s="1"/>
      <c r="V396" s="1"/>
      <c r="W396" s="1"/>
      <c r="X396" s="1"/>
      <c r="Y396" s="1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1"/>
      <c r="BF396" s="1"/>
      <c r="BG396" s="3"/>
      <c r="BH396" s="3"/>
      <c r="BI396" s="1"/>
      <c r="BJ396" s="1"/>
      <c r="BK396" s="3"/>
      <c r="BL396" s="3"/>
    </row>
    <row r="397" spans="16:64" hidden="1">
      <c r="P397" s="1"/>
      <c r="Q397" s="2"/>
      <c r="R397" s="2"/>
      <c r="S397" s="1"/>
      <c r="T397" s="1"/>
      <c r="U397" s="1"/>
      <c r="V397" s="1"/>
      <c r="W397" s="1"/>
      <c r="X397" s="1"/>
      <c r="Y397" s="1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1"/>
      <c r="BF397" s="1"/>
      <c r="BG397" s="3"/>
      <c r="BH397" s="3"/>
      <c r="BI397" s="1"/>
      <c r="BJ397" s="1"/>
      <c r="BK397" s="3"/>
      <c r="BL397" s="3"/>
    </row>
    <row r="398" spans="16:64" hidden="1">
      <c r="P398" s="1"/>
      <c r="Q398" s="2"/>
      <c r="R398" s="2"/>
      <c r="S398" s="1"/>
      <c r="T398" s="1"/>
      <c r="U398" s="1"/>
      <c r="V398" s="1"/>
      <c r="W398" s="1"/>
      <c r="X398" s="1"/>
      <c r="Y398" s="1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1"/>
      <c r="BF398" s="1"/>
      <c r="BG398" s="3"/>
      <c r="BH398" s="3"/>
      <c r="BI398" s="1"/>
      <c r="BJ398" s="1"/>
      <c r="BK398" s="3"/>
      <c r="BL398" s="3"/>
    </row>
    <row r="399" spans="16:64" hidden="1">
      <c r="P399" s="1"/>
      <c r="Q399" s="2"/>
      <c r="R399" s="2"/>
      <c r="S399" s="1"/>
      <c r="T399" s="1"/>
      <c r="U399" s="1"/>
      <c r="V399" s="1"/>
      <c r="W399" s="1"/>
      <c r="X399" s="1"/>
      <c r="Y399" s="1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1"/>
      <c r="BF399" s="1"/>
      <c r="BG399" s="3"/>
      <c r="BH399" s="3"/>
      <c r="BI399" s="1"/>
      <c r="BJ399" s="1"/>
      <c r="BK399" s="3"/>
      <c r="BL399" s="3"/>
    </row>
    <row r="400" spans="16:64" hidden="1">
      <c r="P400" s="1"/>
      <c r="Q400" s="2"/>
      <c r="R400" s="2"/>
      <c r="S400" s="1"/>
      <c r="T400" s="1"/>
      <c r="U400" s="1"/>
      <c r="V400" s="1"/>
      <c r="W400" s="1"/>
      <c r="X400" s="1"/>
      <c r="Y400" s="1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1"/>
      <c r="BF400" s="1"/>
      <c r="BG400" s="3"/>
      <c r="BH400" s="3"/>
      <c r="BI400" s="1"/>
      <c r="BJ400" s="1"/>
      <c r="BK400" s="3"/>
      <c r="BL400" s="3"/>
    </row>
    <row r="401" spans="16:64" hidden="1">
      <c r="P401" s="1"/>
      <c r="Q401" s="2"/>
      <c r="R401" s="2"/>
      <c r="S401" s="1"/>
      <c r="T401" s="1"/>
      <c r="U401" s="1"/>
      <c r="V401" s="1"/>
      <c r="W401" s="1"/>
      <c r="X401" s="1"/>
      <c r="Y401" s="1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1"/>
      <c r="BF401" s="1"/>
      <c r="BG401" s="3"/>
      <c r="BH401" s="3"/>
      <c r="BI401" s="1"/>
      <c r="BJ401" s="1"/>
      <c r="BK401" s="3"/>
      <c r="BL401" s="3"/>
    </row>
    <row r="402" spans="16:64" hidden="1">
      <c r="P402" s="1"/>
      <c r="Q402" s="2"/>
      <c r="R402" s="2"/>
      <c r="S402" s="1"/>
      <c r="T402" s="1"/>
      <c r="U402" s="1"/>
      <c r="V402" s="1"/>
      <c r="W402" s="1"/>
      <c r="X402" s="1"/>
      <c r="Y402" s="1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1"/>
      <c r="BF402" s="1"/>
      <c r="BG402" s="3"/>
      <c r="BH402" s="3"/>
      <c r="BI402" s="1"/>
      <c r="BJ402" s="1"/>
      <c r="BK402" s="3"/>
      <c r="BL402" s="3"/>
    </row>
    <row r="403" spans="16:64" hidden="1">
      <c r="P403" s="1"/>
      <c r="Q403" s="2"/>
      <c r="R403" s="2"/>
      <c r="S403" s="1"/>
      <c r="T403" s="1"/>
      <c r="U403" s="1"/>
      <c r="V403" s="1"/>
      <c r="W403" s="1"/>
      <c r="X403" s="1"/>
      <c r="Y403" s="1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1"/>
      <c r="BF403" s="1"/>
      <c r="BG403" s="3"/>
      <c r="BH403" s="3"/>
      <c r="BI403" s="1"/>
      <c r="BJ403" s="1"/>
      <c r="BK403" s="3"/>
      <c r="BL403" s="3"/>
    </row>
    <row r="404" spans="16:64" hidden="1">
      <c r="P404" s="1"/>
      <c r="Q404" s="2"/>
      <c r="R404" s="2"/>
      <c r="S404" s="1"/>
      <c r="T404" s="1"/>
      <c r="U404" s="1"/>
      <c r="V404" s="1"/>
      <c r="W404" s="1"/>
      <c r="X404" s="1"/>
      <c r="Y404" s="1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1"/>
      <c r="BF404" s="1"/>
      <c r="BG404" s="3"/>
      <c r="BH404" s="3"/>
      <c r="BI404" s="1"/>
      <c r="BJ404" s="1"/>
      <c r="BK404" s="3"/>
      <c r="BL404" s="3"/>
    </row>
    <row r="405" spans="16:64" hidden="1">
      <c r="P405" s="1"/>
      <c r="Q405" s="2"/>
      <c r="R405" s="2"/>
      <c r="S405" s="1"/>
      <c r="T405" s="1"/>
      <c r="U405" s="1"/>
      <c r="V405" s="1"/>
      <c r="W405" s="1"/>
      <c r="X405" s="1"/>
      <c r="Y405" s="1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1"/>
      <c r="BF405" s="1"/>
      <c r="BG405" s="3"/>
      <c r="BH405" s="3"/>
      <c r="BI405" s="1"/>
      <c r="BJ405" s="1"/>
      <c r="BK405" s="3"/>
      <c r="BL405" s="3"/>
    </row>
    <row r="406" spans="16:64" hidden="1">
      <c r="P406" s="1"/>
      <c r="Q406" s="2"/>
      <c r="R406" s="2"/>
      <c r="S406" s="1"/>
      <c r="T406" s="1"/>
      <c r="U406" s="1"/>
      <c r="V406" s="1"/>
      <c r="W406" s="1"/>
      <c r="X406" s="1"/>
      <c r="Y406" s="1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1"/>
      <c r="BF406" s="1"/>
      <c r="BG406" s="3"/>
      <c r="BH406" s="3"/>
      <c r="BI406" s="1"/>
      <c r="BJ406" s="1"/>
      <c r="BK406" s="3"/>
      <c r="BL406" s="3"/>
    </row>
    <row r="407" spans="16:64" hidden="1">
      <c r="P407" s="1"/>
      <c r="Q407" s="2"/>
      <c r="R407" s="2"/>
      <c r="S407" s="1"/>
      <c r="T407" s="1"/>
      <c r="U407" s="1"/>
      <c r="V407" s="1"/>
      <c r="W407" s="1"/>
      <c r="X407" s="1"/>
      <c r="Y407" s="1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1"/>
      <c r="BF407" s="1"/>
      <c r="BG407" s="3"/>
      <c r="BH407" s="3"/>
      <c r="BI407" s="1"/>
      <c r="BJ407" s="1"/>
      <c r="BK407" s="3"/>
      <c r="BL407" s="3"/>
    </row>
    <row r="408" spans="16:64" hidden="1">
      <c r="P408" s="1"/>
      <c r="Q408" s="2"/>
      <c r="R408" s="2"/>
      <c r="S408" s="1"/>
      <c r="T408" s="1"/>
      <c r="U408" s="1"/>
      <c r="V408" s="1"/>
      <c r="W408" s="1"/>
      <c r="X408" s="1"/>
      <c r="Y408" s="1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1"/>
      <c r="BF408" s="1"/>
      <c r="BG408" s="3"/>
      <c r="BH408" s="3"/>
      <c r="BI408" s="1"/>
      <c r="BJ408" s="1"/>
      <c r="BK408" s="3"/>
      <c r="BL408" s="3"/>
    </row>
    <row r="409" spans="16:64" hidden="1">
      <c r="P409" s="1"/>
      <c r="Q409" s="2"/>
      <c r="R409" s="2"/>
      <c r="S409" s="1"/>
      <c r="T409" s="1"/>
      <c r="U409" s="1"/>
      <c r="V409" s="1"/>
      <c r="W409" s="1"/>
      <c r="X409" s="1"/>
      <c r="Y409" s="1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1"/>
      <c r="BF409" s="1"/>
      <c r="BG409" s="3"/>
      <c r="BH409" s="3"/>
      <c r="BI409" s="1"/>
      <c r="BJ409" s="1"/>
      <c r="BK409" s="3"/>
      <c r="BL409" s="3"/>
    </row>
    <row r="410" spans="16:64" hidden="1">
      <c r="P410" s="1"/>
      <c r="Q410" s="2"/>
      <c r="R410" s="2"/>
      <c r="S410" s="1"/>
      <c r="T410" s="1"/>
      <c r="U410" s="1"/>
      <c r="V410" s="1"/>
      <c r="W410" s="1"/>
      <c r="X410" s="1"/>
      <c r="Y410" s="1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1"/>
      <c r="BF410" s="1"/>
      <c r="BG410" s="3"/>
      <c r="BH410" s="3"/>
      <c r="BI410" s="1"/>
      <c r="BJ410" s="1"/>
      <c r="BK410" s="3"/>
      <c r="BL410" s="3"/>
    </row>
    <row r="411" spans="16:64" hidden="1">
      <c r="P411" s="1"/>
      <c r="Q411" s="2"/>
      <c r="R411" s="2"/>
      <c r="S411" s="1"/>
      <c r="T411" s="1"/>
      <c r="U411" s="1"/>
      <c r="V411" s="1"/>
      <c r="W411" s="1"/>
      <c r="X411" s="1"/>
      <c r="Y411" s="1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1"/>
      <c r="BF411" s="1"/>
      <c r="BG411" s="3"/>
      <c r="BH411" s="3"/>
      <c r="BI411" s="1"/>
      <c r="BJ411" s="1"/>
      <c r="BK411" s="3"/>
      <c r="BL411" s="3"/>
    </row>
    <row r="412" spans="16:64" hidden="1">
      <c r="P412" s="1"/>
      <c r="Q412" s="2"/>
      <c r="R412" s="2"/>
      <c r="S412" s="1"/>
      <c r="T412" s="1"/>
      <c r="U412" s="1"/>
      <c r="V412" s="1"/>
      <c r="W412" s="1"/>
      <c r="X412" s="1"/>
      <c r="Y412" s="1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1"/>
      <c r="BF412" s="1"/>
      <c r="BG412" s="3"/>
      <c r="BH412" s="3"/>
      <c r="BI412" s="1"/>
      <c r="BJ412" s="1"/>
      <c r="BK412" s="3"/>
      <c r="BL412" s="3"/>
    </row>
    <row r="413" spans="16:64" hidden="1">
      <c r="P413" s="1"/>
      <c r="Q413" s="2"/>
      <c r="R413" s="2"/>
      <c r="S413" s="1"/>
      <c r="T413" s="1"/>
      <c r="U413" s="1"/>
      <c r="V413" s="1"/>
      <c r="W413" s="1"/>
      <c r="X413" s="1"/>
      <c r="Y413" s="1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1"/>
      <c r="BF413" s="1"/>
      <c r="BG413" s="3"/>
      <c r="BH413" s="3"/>
      <c r="BI413" s="1"/>
      <c r="BJ413" s="1"/>
      <c r="BK413" s="3"/>
      <c r="BL413" s="3"/>
    </row>
    <row r="414" spans="16:64" hidden="1">
      <c r="P414" s="1"/>
      <c r="Q414" s="2"/>
      <c r="R414" s="2"/>
      <c r="S414" s="1"/>
      <c r="T414" s="1"/>
      <c r="U414" s="1"/>
      <c r="V414" s="1"/>
      <c r="W414" s="1"/>
      <c r="X414" s="1"/>
      <c r="Y414" s="1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1"/>
      <c r="BF414" s="1"/>
      <c r="BG414" s="3"/>
      <c r="BH414" s="3"/>
      <c r="BI414" s="1"/>
      <c r="BJ414" s="1"/>
      <c r="BK414" s="3"/>
      <c r="BL414" s="3"/>
    </row>
    <row r="415" spans="16:64" hidden="1">
      <c r="P415" s="1"/>
      <c r="Q415" s="2"/>
      <c r="R415" s="2"/>
      <c r="S415" s="1"/>
      <c r="T415" s="1"/>
      <c r="U415" s="1"/>
      <c r="V415" s="1"/>
      <c r="W415" s="1"/>
      <c r="X415" s="1"/>
      <c r="Y415" s="1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1"/>
      <c r="BF415" s="1"/>
      <c r="BG415" s="3"/>
      <c r="BH415" s="3"/>
      <c r="BI415" s="1"/>
      <c r="BJ415" s="1"/>
      <c r="BK415" s="3"/>
      <c r="BL415" s="3"/>
    </row>
    <row r="416" spans="16:64" hidden="1">
      <c r="P416" s="1"/>
      <c r="Q416" s="2"/>
      <c r="R416" s="2"/>
      <c r="S416" s="1"/>
      <c r="T416" s="1"/>
      <c r="U416" s="1"/>
      <c r="V416" s="1"/>
      <c r="W416" s="1"/>
      <c r="X416" s="1"/>
      <c r="Y416" s="1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1"/>
      <c r="BF416" s="1"/>
      <c r="BG416" s="3"/>
      <c r="BH416" s="3"/>
      <c r="BI416" s="1"/>
      <c r="BJ416" s="1"/>
      <c r="BK416" s="3"/>
      <c r="BL416" s="3"/>
    </row>
    <row r="417" spans="16:64" hidden="1">
      <c r="P417" s="1"/>
      <c r="Q417" s="2"/>
      <c r="R417" s="2"/>
      <c r="S417" s="1"/>
      <c r="T417" s="1"/>
      <c r="U417" s="1"/>
      <c r="V417" s="1"/>
      <c r="W417" s="1"/>
      <c r="X417" s="1"/>
      <c r="Y417" s="1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1"/>
      <c r="BF417" s="1"/>
      <c r="BG417" s="3"/>
      <c r="BH417" s="3"/>
      <c r="BI417" s="1"/>
      <c r="BJ417" s="1"/>
      <c r="BK417" s="3"/>
      <c r="BL417" s="3"/>
    </row>
    <row r="418" spans="16:64" hidden="1">
      <c r="P418" s="1"/>
      <c r="Q418" s="2"/>
      <c r="R418" s="2"/>
      <c r="S418" s="1"/>
      <c r="T418" s="1"/>
      <c r="U418" s="1"/>
      <c r="V418" s="1"/>
      <c r="W418" s="1"/>
      <c r="X418" s="1"/>
      <c r="Y418" s="1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1"/>
      <c r="BF418" s="1"/>
      <c r="BG418" s="3"/>
      <c r="BH418" s="3"/>
      <c r="BI418" s="1"/>
      <c r="BJ418" s="1"/>
      <c r="BK418" s="3"/>
      <c r="BL418" s="3"/>
    </row>
    <row r="419" spans="16:64" hidden="1">
      <c r="P419" s="1"/>
      <c r="Q419" s="2"/>
      <c r="R419" s="2"/>
      <c r="S419" s="1"/>
      <c r="T419" s="1"/>
      <c r="U419" s="1"/>
      <c r="V419" s="1"/>
      <c r="W419" s="1"/>
      <c r="X419" s="1"/>
      <c r="Y419" s="1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1"/>
      <c r="BF419" s="1"/>
      <c r="BG419" s="3"/>
      <c r="BH419" s="3"/>
      <c r="BI419" s="1"/>
      <c r="BJ419" s="1"/>
      <c r="BK419" s="3"/>
      <c r="BL419" s="3"/>
    </row>
    <row r="420" spans="16:64" hidden="1">
      <c r="P420" s="1"/>
      <c r="Q420" s="2"/>
      <c r="R420" s="2"/>
      <c r="S420" s="1"/>
      <c r="T420" s="1"/>
      <c r="U420" s="1"/>
      <c r="V420" s="1"/>
      <c r="W420" s="1"/>
      <c r="X420" s="1"/>
      <c r="Y420" s="1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1"/>
      <c r="BF420" s="1"/>
      <c r="BG420" s="3"/>
      <c r="BH420" s="3"/>
      <c r="BI420" s="1"/>
      <c r="BJ420" s="1"/>
      <c r="BK420" s="3"/>
      <c r="BL420" s="3"/>
    </row>
    <row r="421" spans="16:64" hidden="1">
      <c r="P421" s="1"/>
      <c r="Q421" s="2"/>
      <c r="R421" s="2"/>
      <c r="S421" s="1"/>
      <c r="T421" s="1"/>
      <c r="U421" s="1"/>
      <c r="V421" s="1"/>
      <c r="W421" s="1"/>
      <c r="X421" s="1"/>
      <c r="Y421" s="1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1"/>
      <c r="BF421" s="1"/>
      <c r="BG421" s="3"/>
      <c r="BH421" s="3"/>
      <c r="BI421" s="1"/>
      <c r="BJ421" s="1"/>
      <c r="BK421" s="3"/>
      <c r="BL421" s="3"/>
    </row>
    <row r="422" spans="16:64" hidden="1">
      <c r="P422" s="1"/>
      <c r="Q422" s="2"/>
      <c r="R422" s="2"/>
      <c r="S422" s="1"/>
      <c r="T422" s="1"/>
      <c r="U422" s="1"/>
      <c r="V422" s="1"/>
      <c r="W422" s="1"/>
      <c r="X422" s="1"/>
      <c r="Y422" s="1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1"/>
      <c r="BF422" s="1"/>
      <c r="BG422" s="3"/>
      <c r="BH422" s="3"/>
      <c r="BI422" s="1"/>
      <c r="BJ422" s="1"/>
      <c r="BK422" s="3"/>
      <c r="BL422" s="3"/>
    </row>
    <row r="423" spans="16:64" hidden="1">
      <c r="P423" s="1"/>
      <c r="Q423" s="2"/>
      <c r="R423" s="2"/>
      <c r="S423" s="1"/>
      <c r="T423" s="1"/>
      <c r="U423" s="1"/>
      <c r="V423" s="1"/>
      <c r="W423" s="1"/>
      <c r="X423" s="1"/>
      <c r="Y423" s="1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1"/>
      <c r="BF423" s="1"/>
      <c r="BG423" s="3"/>
      <c r="BH423" s="3"/>
      <c r="BI423" s="1"/>
      <c r="BJ423" s="1"/>
      <c r="BK423" s="3"/>
      <c r="BL423" s="3"/>
    </row>
    <row r="424" spans="16:64" hidden="1">
      <c r="P424" s="1"/>
      <c r="Q424" s="2"/>
      <c r="R424" s="2"/>
      <c r="S424" s="1"/>
      <c r="T424" s="1"/>
      <c r="U424" s="1"/>
      <c r="V424" s="1"/>
      <c r="W424" s="1"/>
      <c r="X424" s="1"/>
      <c r="Y424" s="1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1"/>
      <c r="BF424" s="1"/>
      <c r="BG424" s="3"/>
      <c r="BH424" s="3"/>
      <c r="BI424" s="1"/>
      <c r="BJ424" s="1"/>
      <c r="BK424" s="3"/>
      <c r="BL424" s="3"/>
    </row>
    <row r="425" spans="16:64" hidden="1">
      <c r="P425" s="1"/>
      <c r="Q425" s="2"/>
      <c r="R425" s="2"/>
      <c r="S425" s="1"/>
      <c r="T425" s="1"/>
      <c r="U425" s="1"/>
      <c r="V425" s="1"/>
      <c r="W425" s="1"/>
      <c r="X425" s="1"/>
      <c r="Y425" s="1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1"/>
      <c r="BF425" s="1"/>
      <c r="BG425" s="3"/>
      <c r="BH425" s="3"/>
      <c r="BI425" s="1"/>
      <c r="BJ425" s="1"/>
      <c r="BK425" s="3"/>
      <c r="BL425" s="3"/>
    </row>
    <row r="426" spans="16:64" hidden="1">
      <c r="P426" s="1"/>
      <c r="Q426" s="2"/>
      <c r="R426" s="2"/>
      <c r="S426" s="1"/>
      <c r="T426" s="1"/>
      <c r="U426" s="1"/>
      <c r="V426" s="1"/>
      <c r="W426" s="1"/>
      <c r="X426" s="1"/>
      <c r="Y426" s="1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1"/>
      <c r="BF426" s="1"/>
      <c r="BG426" s="3"/>
      <c r="BH426" s="3"/>
      <c r="BI426" s="1"/>
      <c r="BJ426" s="1"/>
      <c r="BK426" s="3"/>
      <c r="BL426" s="3"/>
    </row>
    <row r="427" spans="16:64" hidden="1">
      <c r="P427" s="1"/>
      <c r="Q427" s="2"/>
      <c r="R427" s="2"/>
      <c r="S427" s="1"/>
      <c r="T427" s="1"/>
      <c r="U427" s="1"/>
      <c r="V427" s="1"/>
      <c r="W427" s="1"/>
      <c r="X427" s="1"/>
      <c r="Y427" s="1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1"/>
      <c r="BF427" s="1"/>
      <c r="BG427" s="3"/>
      <c r="BH427" s="3"/>
      <c r="BI427" s="1"/>
      <c r="BJ427" s="1"/>
      <c r="BK427" s="3"/>
      <c r="BL427" s="3"/>
    </row>
    <row r="428" spans="16:64" hidden="1">
      <c r="P428" s="1"/>
      <c r="Q428" s="2"/>
      <c r="R428" s="2"/>
      <c r="S428" s="1"/>
      <c r="T428" s="1"/>
      <c r="U428" s="1"/>
      <c r="V428" s="1"/>
      <c r="W428" s="1"/>
      <c r="X428" s="1"/>
      <c r="Y428" s="1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1"/>
      <c r="BF428" s="1"/>
      <c r="BG428" s="3"/>
      <c r="BH428" s="3"/>
      <c r="BI428" s="1"/>
      <c r="BJ428" s="1"/>
      <c r="BK428" s="3"/>
      <c r="BL428" s="3"/>
    </row>
    <row r="429" spans="16:64" hidden="1">
      <c r="P429" s="1"/>
      <c r="Q429" s="2"/>
      <c r="R429" s="2"/>
      <c r="S429" s="1"/>
      <c r="T429" s="1"/>
      <c r="U429" s="1"/>
      <c r="V429" s="1"/>
      <c r="W429" s="1"/>
      <c r="X429" s="1"/>
      <c r="Y429" s="1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1"/>
      <c r="BF429" s="1"/>
      <c r="BG429" s="3"/>
      <c r="BH429" s="3"/>
      <c r="BI429" s="1"/>
      <c r="BJ429" s="1"/>
      <c r="BK429" s="3"/>
      <c r="BL429" s="3"/>
    </row>
    <row r="430" spans="16:64" hidden="1">
      <c r="P430" s="1"/>
      <c r="Q430" s="2"/>
      <c r="R430" s="2"/>
      <c r="S430" s="1"/>
      <c r="T430" s="1"/>
      <c r="U430" s="1"/>
      <c r="V430" s="1"/>
      <c r="W430" s="1"/>
      <c r="X430" s="1"/>
      <c r="Y430" s="1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1"/>
      <c r="BF430" s="1"/>
      <c r="BG430" s="3"/>
      <c r="BH430" s="3"/>
      <c r="BI430" s="1"/>
      <c r="BJ430" s="1"/>
      <c r="BK430" s="3"/>
      <c r="BL430" s="3"/>
    </row>
    <row r="431" spans="16:64" hidden="1">
      <c r="P431" s="1"/>
      <c r="Q431" s="2"/>
      <c r="R431" s="2"/>
      <c r="S431" s="1"/>
      <c r="T431" s="1"/>
      <c r="U431" s="1"/>
      <c r="V431" s="1"/>
      <c r="W431" s="1"/>
      <c r="X431" s="1"/>
      <c r="Y431" s="1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1"/>
      <c r="BF431" s="1"/>
      <c r="BG431" s="3"/>
      <c r="BH431" s="3"/>
      <c r="BI431" s="1"/>
      <c r="BJ431" s="1"/>
      <c r="BK431" s="3"/>
      <c r="BL431" s="3"/>
    </row>
    <row r="432" spans="16:64" hidden="1">
      <c r="P432" s="1"/>
      <c r="Q432" s="2"/>
      <c r="R432" s="2"/>
      <c r="S432" s="1"/>
      <c r="T432" s="1"/>
      <c r="U432" s="1"/>
      <c r="V432" s="1"/>
      <c r="W432" s="1"/>
      <c r="X432" s="1"/>
      <c r="Y432" s="1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1"/>
      <c r="BF432" s="1"/>
      <c r="BG432" s="3"/>
      <c r="BH432" s="3"/>
      <c r="BI432" s="1"/>
      <c r="BJ432" s="1"/>
      <c r="BK432" s="3"/>
      <c r="BL432" s="3"/>
    </row>
    <row r="433" spans="16:64" hidden="1">
      <c r="P433" s="1"/>
      <c r="Q433" s="2"/>
      <c r="R433" s="2"/>
      <c r="S433" s="1"/>
      <c r="T433" s="1"/>
      <c r="U433" s="1"/>
      <c r="V433" s="1"/>
      <c r="W433" s="1"/>
      <c r="X433" s="1"/>
      <c r="Y433" s="1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1"/>
      <c r="BF433" s="1"/>
      <c r="BG433" s="3"/>
      <c r="BH433" s="3"/>
      <c r="BI433" s="1"/>
      <c r="BJ433" s="1"/>
      <c r="BK433" s="3"/>
      <c r="BL433" s="3"/>
    </row>
    <row r="434" spans="16:64" hidden="1">
      <c r="P434" s="1"/>
      <c r="Q434" s="2"/>
      <c r="R434" s="2"/>
      <c r="S434" s="1"/>
      <c r="T434" s="1"/>
      <c r="U434" s="1"/>
      <c r="V434" s="1"/>
      <c r="W434" s="1"/>
      <c r="X434" s="1"/>
      <c r="Y434" s="1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1"/>
      <c r="BF434" s="1"/>
      <c r="BG434" s="3"/>
      <c r="BH434" s="3"/>
      <c r="BI434" s="1"/>
      <c r="BJ434" s="1"/>
      <c r="BK434" s="3"/>
      <c r="BL434" s="3"/>
    </row>
    <row r="435" spans="16:64" hidden="1">
      <c r="P435" s="1"/>
      <c r="Q435" s="2"/>
      <c r="R435" s="2"/>
      <c r="S435" s="1"/>
      <c r="T435" s="1"/>
      <c r="U435" s="1"/>
      <c r="V435" s="1"/>
      <c r="W435" s="1"/>
      <c r="X435" s="1"/>
      <c r="Y435" s="1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1"/>
      <c r="BF435" s="1"/>
      <c r="BG435" s="3"/>
      <c r="BH435" s="3"/>
      <c r="BI435" s="1"/>
      <c r="BJ435" s="1"/>
      <c r="BK435" s="3"/>
      <c r="BL435" s="3"/>
    </row>
    <row r="436" spans="16:64" hidden="1">
      <c r="P436" s="1"/>
      <c r="Q436" s="2"/>
      <c r="R436" s="2"/>
      <c r="S436" s="1"/>
      <c r="T436" s="1"/>
      <c r="U436" s="1"/>
      <c r="V436" s="1"/>
      <c r="W436" s="1"/>
      <c r="X436" s="1"/>
      <c r="Y436" s="1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1"/>
      <c r="BF436" s="1"/>
      <c r="BG436" s="3"/>
      <c r="BH436" s="3"/>
      <c r="BI436" s="1"/>
      <c r="BJ436" s="1"/>
      <c r="BK436" s="3"/>
      <c r="BL436" s="3"/>
    </row>
    <row r="437" spans="16:64" hidden="1">
      <c r="P437" s="1"/>
      <c r="Q437" s="2"/>
      <c r="R437" s="2"/>
      <c r="S437" s="1"/>
      <c r="T437" s="1"/>
      <c r="U437" s="1"/>
      <c r="V437" s="1"/>
      <c r="W437" s="1"/>
      <c r="X437" s="1"/>
      <c r="Y437" s="1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1"/>
      <c r="BF437" s="1"/>
      <c r="BG437" s="3"/>
      <c r="BH437" s="3"/>
      <c r="BI437" s="1"/>
      <c r="BJ437" s="1"/>
      <c r="BK437" s="3"/>
      <c r="BL437" s="3"/>
    </row>
    <row r="438" spans="16:64" hidden="1">
      <c r="P438" s="1"/>
      <c r="Q438" s="2"/>
      <c r="R438" s="2"/>
      <c r="S438" s="1"/>
      <c r="T438" s="1"/>
      <c r="U438" s="1"/>
      <c r="V438" s="1"/>
      <c r="W438" s="1"/>
      <c r="X438" s="1"/>
      <c r="Y438" s="1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1"/>
      <c r="BF438" s="1"/>
      <c r="BG438" s="3"/>
      <c r="BH438" s="3"/>
      <c r="BI438" s="1"/>
      <c r="BJ438" s="1"/>
      <c r="BK438" s="3"/>
      <c r="BL438" s="3"/>
    </row>
    <row r="439" spans="16:64" hidden="1">
      <c r="P439" s="1"/>
      <c r="Q439" s="2"/>
      <c r="R439" s="2"/>
      <c r="S439" s="1"/>
      <c r="T439" s="1"/>
      <c r="U439" s="1"/>
      <c r="V439" s="1"/>
      <c r="W439" s="1"/>
      <c r="X439" s="1"/>
      <c r="Y439" s="1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1"/>
      <c r="BF439" s="1"/>
      <c r="BG439" s="3"/>
      <c r="BH439" s="3"/>
      <c r="BI439" s="1"/>
      <c r="BJ439" s="1"/>
      <c r="BK439" s="3"/>
      <c r="BL439" s="3"/>
    </row>
    <row r="440" spans="16:64" hidden="1">
      <c r="P440" s="1"/>
      <c r="Q440" s="2"/>
      <c r="R440" s="2"/>
      <c r="S440" s="1"/>
      <c r="T440" s="1"/>
      <c r="U440" s="1"/>
      <c r="V440" s="1"/>
      <c r="W440" s="1"/>
      <c r="X440" s="1"/>
      <c r="Y440" s="1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1"/>
      <c r="BF440" s="1"/>
      <c r="BG440" s="3"/>
      <c r="BH440" s="3"/>
      <c r="BI440" s="1"/>
      <c r="BJ440" s="1"/>
      <c r="BK440" s="3"/>
      <c r="BL440" s="3"/>
    </row>
    <row r="441" spans="16:64" hidden="1">
      <c r="P441" s="1"/>
      <c r="Q441" s="2"/>
      <c r="R441" s="2"/>
      <c r="S441" s="1"/>
      <c r="T441" s="1"/>
      <c r="U441" s="1"/>
      <c r="V441" s="1"/>
      <c r="W441" s="1"/>
      <c r="X441" s="1"/>
      <c r="Y441" s="1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1"/>
      <c r="BF441" s="1"/>
      <c r="BG441" s="3"/>
      <c r="BH441" s="3"/>
      <c r="BI441" s="1"/>
      <c r="BJ441" s="1"/>
      <c r="BK441" s="3"/>
      <c r="BL441" s="3"/>
    </row>
    <row r="442" spans="16:64" hidden="1">
      <c r="P442" s="1"/>
      <c r="Q442" s="2"/>
      <c r="R442" s="2"/>
      <c r="S442" s="1"/>
      <c r="T442" s="1"/>
      <c r="U442" s="1"/>
      <c r="V442" s="1"/>
      <c r="W442" s="1"/>
      <c r="X442" s="1"/>
      <c r="Y442" s="1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1"/>
      <c r="BF442" s="1"/>
      <c r="BG442" s="3"/>
      <c r="BH442" s="3"/>
      <c r="BI442" s="1"/>
      <c r="BJ442" s="1"/>
      <c r="BK442" s="3"/>
      <c r="BL442" s="3"/>
    </row>
    <row r="443" spans="16:64" hidden="1">
      <c r="P443" s="1"/>
      <c r="Q443" s="2"/>
      <c r="R443" s="2"/>
      <c r="S443" s="1"/>
      <c r="T443" s="1"/>
      <c r="U443" s="1"/>
      <c r="V443" s="1"/>
      <c r="W443" s="1"/>
      <c r="X443" s="1"/>
      <c r="Y443" s="1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1"/>
      <c r="BF443" s="1"/>
      <c r="BG443" s="3"/>
      <c r="BH443" s="3"/>
      <c r="BI443" s="1"/>
      <c r="BJ443" s="1"/>
      <c r="BK443" s="3"/>
      <c r="BL443" s="3"/>
    </row>
    <row r="444" spans="16:64" hidden="1">
      <c r="P444" s="1"/>
      <c r="Q444" s="2"/>
      <c r="R444" s="2"/>
      <c r="S444" s="1"/>
      <c r="T444" s="1"/>
      <c r="U444" s="1"/>
      <c r="V444" s="1"/>
      <c r="W444" s="1"/>
      <c r="X444" s="1"/>
      <c r="Y444" s="1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1"/>
      <c r="BF444" s="1"/>
      <c r="BG444" s="3"/>
      <c r="BH444" s="3"/>
      <c r="BI444" s="1"/>
      <c r="BJ444" s="1"/>
      <c r="BK444" s="3"/>
      <c r="BL444" s="3"/>
    </row>
    <row r="445" spans="16:64" hidden="1">
      <c r="P445" s="1"/>
      <c r="Q445" s="2"/>
      <c r="R445" s="2"/>
      <c r="S445" s="1"/>
      <c r="T445" s="1"/>
      <c r="U445" s="1"/>
      <c r="V445" s="1"/>
      <c r="W445" s="1"/>
      <c r="X445" s="1"/>
      <c r="Y445" s="1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1"/>
      <c r="BF445" s="1"/>
      <c r="BG445" s="3"/>
      <c r="BH445" s="3"/>
      <c r="BI445" s="1"/>
      <c r="BJ445" s="1"/>
      <c r="BK445" s="3"/>
      <c r="BL445" s="3"/>
    </row>
    <row r="446" spans="16:64" hidden="1">
      <c r="P446" s="1"/>
      <c r="Q446" s="2"/>
      <c r="R446" s="2"/>
      <c r="S446" s="1"/>
      <c r="T446" s="1"/>
      <c r="U446" s="1"/>
      <c r="V446" s="1"/>
      <c r="W446" s="1"/>
      <c r="X446" s="1"/>
      <c r="Y446" s="1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1"/>
      <c r="BF446" s="1"/>
      <c r="BG446" s="3"/>
      <c r="BH446" s="3"/>
      <c r="BI446" s="1"/>
      <c r="BJ446" s="1"/>
      <c r="BK446" s="3"/>
      <c r="BL446" s="3"/>
    </row>
    <row r="447" spans="16:64" hidden="1">
      <c r="P447" s="1"/>
      <c r="Q447" s="2"/>
      <c r="R447" s="2"/>
      <c r="S447" s="1"/>
      <c r="T447" s="1"/>
      <c r="U447" s="1"/>
      <c r="V447" s="1"/>
      <c r="W447" s="1"/>
      <c r="X447" s="1"/>
      <c r="Y447" s="1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1"/>
      <c r="BF447" s="1"/>
      <c r="BG447" s="3"/>
      <c r="BH447" s="3"/>
      <c r="BI447" s="1"/>
      <c r="BJ447" s="1"/>
      <c r="BK447" s="3"/>
      <c r="BL447" s="3"/>
    </row>
    <row r="448" spans="16:64" hidden="1">
      <c r="P448" s="1"/>
      <c r="Q448" s="2"/>
      <c r="R448" s="2"/>
      <c r="S448" s="1"/>
      <c r="T448" s="1"/>
      <c r="U448" s="1"/>
      <c r="V448" s="1"/>
      <c r="W448" s="1"/>
      <c r="X448" s="1"/>
      <c r="Y448" s="1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1"/>
      <c r="BF448" s="1"/>
      <c r="BG448" s="3"/>
      <c r="BH448" s="3"/>
      <c r="BI448" s="1"/>
      <c r="BJ448" s="1"/>
      <c r="BK448" s="3"/>
      <c r="BL448" s="3"/>
    </row>
    <row r="449" spans="16:64" hidden="1">
      <c r="P449" s="1"/>
      <c r="Q449" s="2"/>
      <c r="R449" s="2"/>
      <c r="S449" s="1"/>
      <c r="T449" s="1"/>
      <c r="U449" s="1"/>
      <c r="V449" s="1"/>
      <c r="W449" s="1"/>
      <c r="X449" s="1"/>
      <c r="Y449" s="1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1"/>
      <c r="BF449" s="1"/>
      <c r="BG449" s="3"/>
      <c r="BH449" s="3"/>
      <c r="BI449" s="1"/>
      <c r="BJ449" s="1"/>
      <c r="BK449" s="3"/>
      <c r="BL449" s="3"/>
    </row>
    <row r="450" spans="16:64" hidden="1">
      <c r="P450" s="1"/>
      <c r="Q450" s="2"/>
      <c r="R450" s="2"/>
      <c r="S450" s="1"/>
      <c r="T450" s="1"/>
      <c r="U450" s="1"/>
      <c r="V450" s="1"/>
      <c r="W450" s="1"/>
      <c r="X450" s="1"/>
      <c r="Y450" s="1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1"/>
      <c r="BF450" s="1"/>
      <c r="BG450" s="3"/>
      <c r="BH450" s="3"/>
      <c r="BI450" s="1"/>
      <c r="BJ450" s="1"/>
      <c r="BK450" s="3"/>
      <c r="BL450" s="3"/>
    </row>
    <row r="451" spans="16:64" hidden="1">
      <c r="P451" s="1"/>
      <c r="Q451" s="2"/>
      <c r="R451" s="2"/>
      <c r="S451" s="1"/>
      <c r="T451" s="1"/>
      <c r="U451" s="1"/>
      <c r="V451" s="1"/>
      <c r="W451" s="1"/>
      <c r="X451" s="1"/>
      <c r="Y451" s="1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1"/>
      <c r="BF451" s="1"/>
      <c r="BG451" s="3"/>
      <c r="BH451" s="3"/>
      <c r="BI451" s="1"/>
      <c r="BJ451" s="1"/>
      <c r="BK451" s="3"/>
      <c r="BL451" s="3"/>
    </row>
    <row r="452" spans="16:64" hidden="1">
      <c r="P452" s="1"/>
      <c r="Q452" s="2"/>
      <c r="R452" s="2"/>
      <c r="S452" s="1"/>
      <c r="T452" s="1"/>
      <c r="U452" s="1"/>
      <c r="V452" s="1"/>
      <c r="W452" s="1"/>
      <c r="X452" s="1"/>
      <c r="Y452" s="1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1"/>
      <c r="BF452" s="1"/>
      <c r="BG452" s="3"/>
      <c r="BH452" s="3"/>
      <c r="BI452" s="1"/>
      <c r="BJ452" s="1"/>
      <c r="BK452" s="3"/>
      <c r="BL452" s="3"/>
    </row>
    <row r="453" spans="16:64" hidden="1">
      <c r="P453" s="1"/>
      <c r="Q453" s="2"/>
      <c r="R453" s="2"/>
      <c r="S453" s="1"/>
      <c r="T453" s="1"/>
      <c r="U453" s="1"/>
      <c r="V453" s="1"/>
      <c r="W453" s="1"/>
      <c r="X453" s="1"/>
      <c r="Y453" s="1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1"/>
      <c r="BF453" s="1"/>
      <c r="BG453" s="3"/>
      <c r="BH453" s="3"/>
      <c r="BI453" s="1"/>
      <c r="BJ453" s="1"/>
      <c r="BK453" s="3"/>
      <c r="BL453" s="3"/>
    </row>
    <row r="454" spans="16:64" hidden="1">
      <c r="P454" s="1"/>
      <c r="Q454" s="2"/>
      <c r="R454" s="2"/>
      <c r="S454" s="1"/>
      <c r="T454" s="1"/>
      <c r="U454" s="1"/>
      <c r="V454" s="1"/>
      <c r="W454" s="1"/>
      <c r="X454" s="1"/>
      <c r="Y454" s="1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1"/>
      <c r="BF454" s="1"/>
      <c r="BG454" s="3"/>
      <c r="BH454" s="3"/>
      <c r="BI454" s="1"/>
      <c r="BJ454" s="1"/>
      <c r="BK454" s="3"/>
      <c r="BL454" s="3"/>
    </row>
    <row r="455" spans="16:64" hidden="1">
      <c r="P455" s="1"/>
      <c r="Q455" s="2"/>
      <c r="R455" s="2"/>
      <c r="S455" s="1"/>
      <c r="T455" s="1"/>
      <c r="U455" s="1"/>
      <c r="V455" s="1"/>
      <c r="W455" s="1"/>
      <c r="X455" s="1"/>
      <c r="Y455" s="1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1"/>
      <c r="BF455" s="1"/>
      <c r="BG455" s="3"/>
      <c r="BH455" s="3"/>
      <c r="BI455" s="1"/>
      <c r="BJ455" s="1"/>
      <c r="BK455" s="3"/>
      <c r="BL455" s="3"/>
    </row>
    <row r="456" spans="16:64" hidden="1">
      <c r="P456" s="1"/>
      <c r="Q456" s="2"/>
      <c r="R456" s="2"/>
      <c r="S456" s="1"/>
      <c r="T456" s="1"/>
      <c r="U456" s="1"/>
      <c r="V456" s="1"/>
      <c r="W456" s="1"/>
      <c r="X456" s="1"/>
      <c r="Y456" s="1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1"/>
      <c r="BF456" s="1"/>
      <c r="BG456" s="3"/>
      <c r="BH456" s="3"/>
      <c r="BI456" s="1"/>
      <c r="BJ456" s="1"/>
      <c r="BK456" s="3"/>
      <c r="BL456" s="3"/>
    </row>
    <row r="457" spans="16:64" hidden="1">
      <c r="P457" s="1"/>
      <c r="Q457" s="2"/>
      <c r="R457" s="2"/>
      <c r="S457" s="1"/>
      <c r="T457" s="1"/>
      <c r="U457" s="1"/>
      <c r="V457" s="1"/>
      <c r="W457" s="1"/>
      <c r="X457" s="1"/>
      <c r="Y457" s="1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1"/>
      <c r="BF457" s="1"/>
      <c r="BG457" s="3"/>
      <c r="BH457" s="3"/>
      <c r="BI457" s="1"/>
      <c r="BJ457" s="1"/>
      <c r="BK457" s="3"/>
      <c r="BL457" s="3"/>
    </row>
    <row r="458" spans="16:64" hidden="1">
      <c r="P458" s="1"/>
      <c r="Q458" s="2"/>
      <c r="R458" s="2"/>
      <c r="S458" s="1"/>
      <c r="T458" s="1"/>
      <c r="U458" s="1"/>
      <c r="V458" s="1"/>
      <c r="W458" s="1"/>
      <c r="X458" s="1"/>
      <c r="Y458" s="1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1"/>
      <c r="BF458" s="1"/>
      <c r="BG458" s="3"/>
      <c r="BH458" s="3"/>
      <c r="BI458" s="1"/>
      <c r="BJ458" s="1"/>
      <c r="BK458" s="3"/>
      <c r="BL458" s="3"/>
    </row>
    <row r="459" spans="16:64" hidden="1">
      <c r="P459" s="1"/>
      <c r="Q459" s="2"/>
      <c r="R459" s="2"/>
      <c r="S459" s="1"/>
      <c r="T459" s="1"/>
      <c r="U459" s="1"/>
      <c r="V459" s="1"/>
      <c r="W459" s="1"/>
      <c r="X459" s="1"/>
      <c r="Y459" s="1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1"/>
      <c r="BF459" s="1"/>
      <c r="BG459" s="3"/>
      <c r="BH459" s="3"/>
      <c r="BI459" s="1"/>
      <c r="BJ459" s="1"/>
      <c r="BK459" s="3"/>
      <c r="BL459" s="3"/>
    </row>
    <row r="460" spans="16:64" hidden="1">
      <c r="P460" s="1"/>
      <c r="Q460" s="2"/>
      <c r="R460" s="2"/>
      <c r="S460" s="1"/>
      <c r="T460" s="1"/>
      <c r="U460" s="1"/>
      <c r="V460" s="1"/>
      <c r="W460" s="1"/>
      <c r="X460" s="1"/>
      <c r="Y460" s="1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1"/>
      <c r="BF460" s="1"/>
      <c r="BG460" s="3"/>
      <c r="BH460" s="3"/>
      <c r="BI460" s="1"/>
      <c r="BJ460" s="1"/>
      <c r="BK460" s="3"/>
      <c r="BL460" s="3"/>
    </row>
    <row r="461" spans="16:64" hidden="1">
      <c r="P461" s="1"/>
      <c r="Q461" s="2"/>
      <c r="R461" s="2"/>
      <c r="S461" s="1"/>
      <c r="T461" s="1"/>
      <c r="U461" s="1"/>
      <c r="V461" s="1"/>
      <c r="W461" s="1"/>
      <c r="X461" s="1"/>
      <c r="Y461" s="1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1"/>
      <c r="BF461" s="1"/>
      <c r="BG461" s="3"/>
      <c r="BH461" s="3"/>
      <c r="BI461" s="1"/>
      <c r="BJ461" s="1"/>
      <c r="BK461" s="3"/>
      <c r="BL461" s="3"/>
    </row>
    <row r="462" spans="16:64" hidden="1">
      <c r="P462" s="1"/>
      <c r="Q462" s="2"/>
      <c r="R462" s="2"/>
      <c r="S462" s="1"/>
      <c r="T462" s="1"/>
      <c r="U462" s="1"/>
      <c r="V462" s="1"/>
      <c r="W462" s="1"/>
      <c r="X462" s="1"/>
      <c r="Y462" s="1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1"/>
      <c r="BF462" s="1"/>
      <c r="BG462" s="3"/>
      <c r="BH462" s="3"/>
      <c r="BI462" s="1"/>
      <c r="BJ462" s="1"/>
      <c r="BK462" s="3"/>
      <c r="BL462" s="3"/>
    </row>
    <row r="463" spans="16:64" hidden="1">
      <c r="P463" s="1"/>
      <c r="Q463" s="2"/>
      <c r="R463" s="2"/>
      <c r="S463" s="1"/>
      <c r="T463" s="1"/>
      <c r="U463" s="1"/>
      <c r="V463" s="1"/>
      <c r="W463" s="1"/>
      <c r="X463" s="1"/>
      <c r="Y463" s="1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1"/>
      <c r="BF463" s="1"/>
      <c r="BG463" s="3"/>
      <c r="BH463" s="3"/>
      <c r="BI463" s="1"/>
      <c r="BJ463" s="1"/>
      <c r="BK463" s="3"/>
      <c r="BL463" s="3"/>
    </row>
    <row r="464" spans="16:64" hidden="1">
      <c r="P464" s="1"/>
      <c r="Q464" s="2"/>
      <c r="R464" s="2"/>
      <c r="S464" s="1"/>
      <c r="T464" s="1"/>
      <c r="U464" s="1"/>
      <c r="V464" s="1"/>
      <c r="W464" s="1"/>
      <c r="X464" s="1"/>
      <c r="Y464" s="1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1"/>
      <c r="BF464" s="1"/>
      <c r="BG464" s="3"/>
      <c r="BH464" s="3"/>
      <c r="BI464" s="1"/>
      <c r="BJ464" s="1"/>
      <c r="BK464" s="3"/>
      <c r="BL464" s="3"/>
    </row>
    <row r="465" spans="16:64" hidden="1">
      <c r="P465" s="1"/>
      <c r="Q465" s="2"/>
      <c r="R465" s="2"/>
      <c r="S465" s="1"/>
      <c r="T465" s="1"/>
      <c r="U465" s="1"/>
      <c r="V465" s="1"/>
      <c r="W465" s="1"/>
      <c r="X465" s="1"/>
      <c r="Y465" s="1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1"/>
      <c r="BF465" s="1"/>
      <c r="BG465" s="3"/>
      <c r="BH465" s="3"/>
      <c r="BI465" s="1"/>
      <c r="BJ465" s="1"/>
      <c r="BK465" s="3"/>
      <c r="BL465" s="3"/>
    </row>
    <row r="466" spans="16:64" hidden="1">
      <c r="P466" s="1"/>
      <c r="Q466" s="2"/>
      <c r="R466" s="2"/>
      <c r="S466" s="1"/>
      <c r="T466" s="1"/>
      <c r="U466" s="1"/>
      <c r="V466" s="1"/>
      <c r="W466" s="1"/>
      <c r="X466" s="1"/>
      <c r="Y466" s="1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1"/>
      <c r="BF466" s="1"/>
      <c r="BG466" s="3"/>
      <c r="BH466" s="3"/>
      <c r="BI466" s="1"/>
      <c r="BJ466" s="1"/>
      <c r="BK466" s="3"/>
      <c r="BL466" s="3"/>
    </row>
    <row r="467" spans="16:64" hidden="1">
      <c r="P467" s="1"/>
      <c r="Q467" s="2"/>
      <c r="R467" s="2"/>
      <c r="S467" s="1"/>
      <c r="T467" s="1"/>
      <c r="U467" s="1"/>
      <c r="V467" s="1"/>
      <c r="W467" s="1"/>
      <c r="X467" s="1"/>
      <c r="Y467" s="1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1"/>
      <c r="BF467" s="1"/>
      <c r="BG467" s="3"/>
      <c r="BH467" s="3"/>
      <c r="BI467" s="1"/>
      <c r="BJ467" s="1"/>
      <c r="BK467" s="3"/>
      <c r="BL467" s="3"/>
    </row>
    <row r="468" spans="16:64" hidden="1">
      <c r="P468" s="1"/>
      <c r="Q468" s="2"/>
      <c r="R468" s="2"/>
      <c r="S468" s="1"/>
      <c r="T468" s="1"/>
      <c r="U468" s="1"/>
      <c r="V468" s="1"/>
      <c r="W468" s="1"/>
      <c r="X468" s="1"/>
      <c r="Y468" s="1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1"/>
      <c r="BF468" s="1"/>
      <c r="BG468" s="3"/>
      <c r="BH468" s="3"/>
      <c r="BI468" s="1"/>
      <c r="BJ468" s="1"/>
      <c r="BK468" s="3"/>
      <c r="BL468" s="3"/>
    </row>
    <row r="469" spans="16:64" hidden="1">
      <c r="P469" s="1"/>
      <c r="Q469" s="2"/>
      <c r="R469" s="2"/>
      <c r="S469" s="1"/>
      <c r="T469" s="1"/>
      <c r="U469" s="1"/>
      <c r="V469" s="1"/>
      <c r="W469" s="1"/>
      <c r="X469" s="1"/>
      <c r="Y469" s="1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1"/>
      <c r="BF469" s="1"/>
      <c r="BG469" s="3"/>
      <c r="BH469" s="3"/>
      <c r="BI469" s="1"/>
      <c r="BJ469" s="1"/>
      <c r="BK469" s="3"/>
      <c r="BL469" s="3"/>
    </row>
    <row r="470" spans="16:64" hidden="1">
      <c r="P470" s="1"/>
      <c r="Q470" s="2"/>
      <c r="R470" s="2"/>
      <c r="S470" s="1"/>
      <c r="T470" s="1"/>
      <c r="U470" s="1"/>
      <c r="V470" s="1"/>
      <c r="W470" s="1"/>
      <c r="X470" s="1"/>
      <c r="Y470" s="1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1"/>
      <c r="BF470" s="1"/>
      <c r="BG470" s="3"/>
      <c r="BH470" s="3"/>
      <c r="BI470" s="1"/>
      <c r="BJ470" s="1"/>
      <c r="BK470" s="3"/>
      <c r="BL470" s="3"/>
    </row>
    <row r="471" spans="16:64" hidden="1">
      <c r="P471" s="1"/>
      <c r="Q471" s="2"/>
      <c r="R471" s="2"/>
      <c r="S471" s="1"/>
      <c r="T471" s="1"/>
      <c r="U471" s="1"/>
      <c r="V471" s="1"/>
      <c r="W471" s="1"/>
      <c r="X471" s="1"/>
      <c r="Y471" s="1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1"/>
      <c r="BF471" s="1"/>
      <c r="BG471" s="3"/>
      <c r="BH471" s="3"/>
      <c r="BI471" s="1"/>
      <c r="BJ471" s="1"/>
      <c r="BK471" s="3"/>
      <c r="BL471" s="3"/>
    </row>
    <row r="472" spans="16:64" hidden="1">
      <c r="P472" s="1"/>
      <c r="Q472" s="2"/>
      <c r="R472" s="2"/>
      <c r="S472" s="1"/>
      <c r="T472" s="1"/>
      <c r="U472" s="1"/>
      <c r="V472" s="1"/>
      <c r="W472" s="1"/>
      <c r="X472" s="1"/>
      <c r="Y472" s="1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1"/>
      <c r="BF472" s="1"/>
      <c r="BG472" s="3"/>
      <c r="BH472" s="3"/>
      <c r="BI472" s="1"/>
      <c r="BJ472" s="1"/>
      <c r="BK472" s="3"/>
      <c r="BL472" s="3"/>
    </row>
    <row r="473" spans="16:64" hidden="1">
      <c r="P473" s="1"/>
      <c r="Q473" s="2"/>
      <c r="R473" s="2"/>
      <c r="S473" s="1"/>
      <c r="T473" s="1"/>
      <c r="U473" s="1"/>
      <c r="V473" s="1"/>
      <c r="W473" s="1"/>
      <c r="X473" s="1"/>
      <c r="Y473" s="1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1"/>
      <c r="BF473" s="1"/>
      <c r="BG473" s="3"/>
      <c r="BH473" s="3"/>
      <c r="BI473" s="1"/>
      <c r="BJ473" s="1"/>
      <c r="BK473" s="3"/>
      <c r="BL473" s="3"/>
    </row>
    <row r="474" spans="16:64" hidden="1">
      <c r="P474" s="1"/>
      <c r="Q474" s="2"/>
      <c r="R474" s="2"/>
      <c r="S474" s="1"/>
      <c r="T474" s="1"/>
      <c r="U474" s="1"/>
      <c r="V474" s="1"/>
      <c r="W474" s="1"/>
      <c r="X474" s="1"/>
      <c r="Y474" s="1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1"/>
      <c r="BF474" s="1"/>
      <c r="BG474" s="3"/>
      <c r="BH474" s="3"/>
      <c r="BI474" s="1"/>
      <c r="BJ474" s="1"/>
      <c r="BK474" s="3"/>
      <c r="BL474" s="3"/>
    </row>
    <row r="475" spans="16:64" hidden="1">
      <c r="P475" s="1"/>
      <c r="Q475" s="2"/>
      <c r="R475" s="2"/>
      <c r="S475" s="1"/>
      <c r="T475" s="1"/>
      <c r="U475" s="1"/>
      <c r="V475" s="1"/>
      <c r="W475" s="1"/>
      <c r="X475" s="1"/>
      <c r="Y475" s="1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1"/>
      <c r="BF475" s="1"/>
      <c r="BG475" s="3"/>
      <c r="BH475" s="3"/>
      <c r="BI475" s="1"/>
      <c r="BJ475" s="1"/>
      <c r="BK475" s="3"/>
      <c r="BL475" s="3"/>
    </row>
    <row r="476" spans="16:64" hidden="1">
      <c r="P476" s="1"/>
      <c r="Q476" s="2"/>
      <c r="R476" s="2"/>
      <c r="S476" s="1"/>
      <c r="T476" s="1"/>
      <c r="U476" s="1"/>
      <c r="V476" s="1"/>
      <c r="W476" s="1"/>
      <c r="X476" s="1"/>
      <c r="Y476" s="1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1"/>
      <c r="BF476" s="1"/>
      <c r="BG476" s="3"/>
      <c r="BH476" s="3"/>
      <c r="BI476" s="1"/>
      <c r="BJ476" s="1"/>
      <c r="BK476" s="3"/>
      <c r="BL476" s="3"/>
    </row>
    <row r="477" spans="16:64" hidden="1">
      <c r="P477" s="1"/>
      <c r="Q477" s="2"/>
      <c r="R477" s="2"/>
      <c r="S477" s="1"/>
      <c r="T477" s="1"/>
      <c r="U477" s="1"/>
      <c r="V477" s="1"/>
      <c r="W477" s="1"/>
      <c r="X477" s="1"/>
      <c r="Y477" s="1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1"/>
      <c r="BF477" s="1"/>
      <c r="BG477" s="3"/>
      <c r="BH477" s="3"/>
      <c r="BI477" s="1"/>
      <c r="BJ477" s="1"/>
      <c r="BK477" s="3"/>
      <c r="BL477" s="3"/>
    </row>
    <row r="478" spans="16:64" hidden="1">
      <c r="P478" s="1"/>
      <c r="Q478" s="2"/>
      <c r="R478" s="2"/>
      <c r="S478" s="1"/>
      <c r="T478" s="1"/>
      <c r="U478" s="1"/>
      <c r="V478" s="1"/>
      <c r="W478" s="1"/>
      <c r="X478" s="1"/>
      <c r="Y478" s="1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1"/>
      <c r="BF478" s="1"/>
      <c r="BG478" s="3"/>
      <c r="BH478" s="3"/>
      <c r="BI478" s="1"/>
      <c r="BJ478" s="1"/>
      <c r="BK478" s="3"/>
      <c r="BL478" s="3"/>
    </row>
    <row r="479" spans="16:64" hidden="1">
      <c r="P479" s="1"/>
      <c r="Q479" s="2"/>
      <c r="R479" s="2"/>
      <c r="S479" s="1"/>
      <c r="T479" s="1"/>
      <c r="U479" s="1"/>
      <c r="V479" s="1"/>
      <c r="W479" s="1"/>
      <c r="X479" s="1"/>
      <c r="Y479" s="1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1"/>
      <c r="BF479" s="1"/>
      <c r="BG479" s="3"/>
      <c r="BH479" s="3"/>
      <c r="BI479" s="1"/>
      <c r="BJ479" s="1"/>
      <c r="BK479" s="3"/>
      <c r="BL479" s="3"/>
    </row>
    <row r="480" spans="16:64" hidden="1">
      <c r="P480" s="1"/>
      <c r="Q480" s="2"/>
      <c r="R480" s="2"/>
      <c r="S480" s="1"/>
      <c r="T480" s="1"/>
      <c r="U480" s="1"/>
      <c r="V480" s="1"/>
      <c r="W480" s="1"/>
      <c r="X480" s="1"/>
      <c r="Y480" s="1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1"/>
      <c r="BF480" s="1"/>
      <c r="BG480" s="3"/>
      <c r="BH480" s="3"/>
      <c r="BI480" s="1"/>
      <c r="BJ480" s="1"/>
      <c r="BK480" s="3"/>
      <c r="BL480" s="3"/>
    </row>
    <row r="481" spans="16:64" hidden="1">
      <c r="P481" s="1"/>
      <c r="Q481" s="2"/>
      <c r="R481" s="2"/>
      <c r="S481" s="1"/>
      <c r="T481" s="1"/>
      <c r="U481" s="1"/>
      <c r="V481" s="1"/>
      <c r="W481" s="1"/>
      <c r="X481" s="1"/>
      <c r="Y481" s="1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1"/>
      <c r="BF481" s="1"/>
      <c r="BG481" s="3"/>
      <c r="BH481" s="3"/>
      <c r="BI481" s="1"/>
      <c r="BJ481" s="1"/>
      <c r="BK481" s="3"/>
      <c r="BL481" s="3"/>
    </row>
    <row r="482" spans="16:64" hidden="1">
      <c r="P482" s="1"/>
      <c r="Q482" s="2"/>
      <c r="R482" s="2"/>
      <c r="S482" s="1"/>
      <c r="T482" s="1"/>
      <c r="U482" s="1"/>
      <c r="V482" s="1"/>
      <c r="W482" s="1"/>
      <c r="X482" s="1"/>
      <c r="Y482" s="1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1"/>
      <c r="BF482" s="1"/>
      <c r="BG482" s="3"/>
      <c r="BH482" s="3"/>
      <c r="BI482" s="1"/>
      <c r="BJ482" s="1"/>
      <c r="BK482" s="3"/>
      <c r="BL482" s="3"/>
    </row>
    <row r="483" spans="16:64" hidden="1">
      <c r="P483" s="1"/>
      <c r="Q483" s="2"/>
      <c r="R483" s="2"/>
      <c r="S483" s="1"/>
      <c r="T483" s="1"/>
      <c r="U483" s="1"/>
      <c r="V483" s="1"/>
      <c r="W483" s="1"/>
      <c r="X483" s="1"/>
      <c r="Y483" s="1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1"/>
      <c r="BF483" s="1"/>
      <c r="BG483" s="3"/>
      <c r="BH483" s="3"/>
      <c r="BI483" s="1"/>
      <c r="BJ483" s="1"/>
      <c r="BK483" s="3"/>
      <c r="BL483" s="3"/>
    </row>
    <row r="484" spans="16:64" hidden="1">
      <c r="P484" s="1"/>
      <c r="Q484" s="2"/>
      <c r="R484" s="2"/>
      <c r="S484" s="1"/>
      <c r="T484" s="1"/>
      <c r="U484" s="1"/>
      <c r="V484" s="1"/>
      <c r="W484" s="1"/>
      <c r="X484" s="1"/>
      <c r="Y484" s="1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1"/>
      <c r="BF484" s="1"/>
      <c r="BG484" s="3"/>
      <c r="BH484" s="3"/>
      <c r="BI484" s="1"/>
      <c r="BJ484" s="1"/>
      <c r="BK484" s="3"/>
      <c r="BL484" s="3"/>
    </row>
    <row r="485" spans="16:64" hidden="1">
      <c r="P485" s="1"/>
      <c r="Q485" s="2"/>
      <c r="R485" s="2"/>
      <c r="S485" s="1"/>
      <c r="T485" s="1"/>
      <c r="U485" s="1"/>
      <c r="V485" s="1"/>
      <c r="W485" s="1"/>
      <c r="X485" s="1"/>
      <c r="Y485" s="1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1"/>
      <c r="BF485" s="1"/>
      <c r="BG485" s="3"/>
      <c r="BH485" s="3"/>
      <c r="BI485" s="1"/>
      <c r="BJ485" s="1"/>
      <c r="BK485" s="3"/>
      <c r="BL485" s="3"/>
    </row>
    <row r="486" spans="16:64" hidden="1">
      <c r="P486" s="1"/>
      <c r="Q486" s="2"/>
      <c r="R486" s="2"/>
      <c r="S486" s="1"/>
      <c r="T486" s="1"/>
      <c r="U486" s="1"/>
      <c r="V486" s="1"/>
      <c r="W486" s="1"/>
      <c r="X486" s="1"/>
      <c r="Y486" s="1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1"/>
      <c r="BF486" s="1"/>
      <c r="BG486" s="3"/>
      <c r="BH486" s="3"/>
      <c r="BI486" s="1"/>
      <c r="BJ486" s="1"/>
      <c r="BK486" s="3"/>
      <c r="BL486" s="3"/>
    </row>
    <row r="487" spans="16:64" hidden="1">
      <c r="P487" s="1"/>
      <c r="Q487" s="2"/>
      <c r="R487" s="2"/>
      <c r="S487" s="1"/>
      <c r="T487" s="1"/>
      <c r="U487" s="1"/>
      <c r="V487" s="1"/>
      <c r="W487" s="1"/>
      <c r="X487" s="1"/>
      <c r="Y487" s="1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1"/>
      <c r="BF487" s="1"/>
      <c r="BG487" s="3"/>
      <c r="BH487" s="3"/>
      <c r="BI487" s="1"/>
      <c r="BJ487" s="1"/>
      <c r="BK487" s="3"/>
      <c r="BL487" s="3"/>
    </row>
    <row r="488" spans="16:64" hidden="1">
      <c r="P488" s="1"/>
      <c r="Q488" s="2"/>
      <c r="R488" s="2"/>
      <c r="S488" s="1"/>
      <c r="T488" s="1"/>
      <c r="U488" s="1"/>
      <c r="V488" s="1"/>
      <c r="W488" s="1"/>
      <c r="X488" s="1"/>
      <c r="Y488" s="1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1"/>
      <c r="BF488" s="1"/>
      <c r="BG488" s="3"/>
      <c r="BH488" s="3"/>
      <c r="BI488" s="1"/>
      <c r="BJ488" s="1"/>
      <c r="BK488" s="3"/>
      <c r="BL488" s="3"/>
    </row>
    <row r="489" spans="16:64" hidden="1">
      <c r="P489" s="1"/>
      <c r="Q489" s="2"/>
      <c r="R489" s="2"/>
      <c r="S489" s="1"/>
      <c r="T489" s="1"/>
      <c r="U489" s="1"/>
      <c r="V489" s="1"/>
      <c r="W489" s="1"/>
      <c r="X489" s="1"/>
      <c r="Y489" s="1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1"/>
      <c r="BF489" s="1"/>
      <c r="BG489" s="3"/>
      <c r="BH489" s="3"/>
      <c r="BI489" s="1"/>
      <c r="BJ489" s="1"/>
      <c r="BK489" s="3"/>
      <c r="BL489" s="3"/>
    </row>
    <row r="490" spans="16:64" hidden="1">
      <c r="P490" s="1"/>
      <c r="Q490" s="2"/>
      <c r="R490" s="2"/>
      <c r="S490" s="1"/>
      <c r="T490" s="1"/>
      <c r="U490" s="1"/>
      <c r="V490" s="1"/>
      <c r="W490" s="1"/>
      <c r="X490" s="1"/>
      <c r="Y490" s="1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1"/>
      <c r="BF490" s="1"/>
      <c r="BG490" s="3"/>
      <c r="BH490" s="3"/>
      <c r="BI490" s="1"/>
      <c r="BJ490" s="1"/>
      <c r="BK490" s="3"/>
      <c r="BL490" s="3"/>
    </row>
    <row r="491" spans="16:64" hidden="1">
      <c r="P491" s="1"/>
      <c r="Q491" s="2"/>
      <c r="R491" s="2"/>
      <c r="S491" s="1"/>
      <c r="T491" s="1"/>
      <c r="U491" s="1"/>
      <c r="V491" s="1"/>
      <c r="W491" s="1"/>
      <c r="X491" s="1"/>
      <c r="Y491" s="1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1"/>
      <c r="BF491" s="1"/>
      <c r="BG491" s="3"/>
      <c r="BH491" s="3"/>
      <c r="BI491" s="1"/>
      <c r="BJ491" s="1"/>
      <c r="BK491" s="3"/>
      <c r="BL491" s="3"/>
    </row>
    <row r="492" spans="16:64" hidden="1">
      <c r="P492" s="1"/>
      <c r="Q492" s="2"/>
      <c r="R492" s="2"/>
      <c r="S492" s="1"/>
      <c r="T492" s="1"/>
      <c r="U492" s="1"/>
      <c r="V492" s="1"/>
      <c r="W492" s="1"/>
      <c r="X492" s="1"/>
      <c r="Y492" s="1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1"/>
      <c r="BF492" s="1"/>
      <c r="BG492" s="3"/>
      <c r="BH492" s="3"/>
      <c r="BI492" s="1"/>
      <c r="BJ492" s="1"/>
      <c r="BK492" s="3"/>
      <c r="BL492" s="3"/>
    </row>
    <row r="493" spans="16:64" hidden="1">
      <c r="P493" s="1"/>
      <c r="Q493" s="2"/>
      <c r="R493" s="2"/>
      <c r="S493" s="1"/>
      <c r="T493" s="1"/>
      <c r="U493" s="1"/>
      <c r="V493" s="1"/>
      <c r="W493" s="1"/>
      <c r="X493" s="1"/>
      <c r="Y493" s="1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1"/>
      <c r="BF493" s="1"/>
      <c r="BG493" s="3"/>
      <c r="BH493" s="3"/>
      <c r="BI493" s="1"/>
      <c r="BJ493" s="1"/>
      <c r="BK493" s="3"/>
      <c r="BL493" s="3"/>
    </row>
    <row r="494" spans="16:64" hidden="1">
      <c r="P494" s="1"/>
      <c r="Q494" s="2"/>
      <c r="R494" s="2"/>
      <c r="S494" s="1"/>
      <c r="T494" s="1"/>
      <c r="U494" s="1"/>
      <c r="V494" s="1"/>
      <c r="W494" s="1"/>
      <c r="X494" s="1"/>
      <c r="Y494" s="1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1"/>
      <c r="BF494" s="1"/>
      <c r="BG494" s="3"/>
      <c r="BH494" s="3"/>
      <c r="BI494" s="1"/>
      <c r="BJ494" s="1"/>
      <c r="BK494" s="3"/>
      <c r="BL494" s="3"/>
    </row>
    <row r="495" spans="16:64" hidden="1">
      <c r="P495" s="1"/>
      <c r="Q495" s="2"/>
      <c r="R495" s="2"/>
      <c r="S495" s="1"/>
      <c r="T495" s="1"/>
      <c r="U495" s="1"/>
      <c r="V495" s="1"/>
      <c r="W495" s="1"/>
      <c r="X495" s="1"/>
      <c r="Y495" s="1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1"/>
      <c r="BF495" s="1"/>
      <c r="BG495" s="3"/>
      <c r="BH495" s="3"/>
      <c r="BI495" s="1"/>
      <c r="BJ495" s="1"/>
      <c r="BK495" s="3"/>
      <c r="BL495" s="3"/>
    </row>
    <row r="496" spans="16:64" hidden="1">
      <c r="P496" s="1"/>
      <c r="Q496" s="2"/>
      <c r="R496" s="2"/>
      <c r="S496" s="1"/>
      <c r="T496" s="1"/>
      <c r="U496" s="1"/>
      <c r="V496" s="1"/>
      <c r="W496" s="1"/>
      <c r="X496" s="1"/>
      <c r="Y496" s="1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1"/>
      <c r="BF496" s="1"/>
      <c r="BG496" s="3"/>
      <c r="BH496" s="3"/>
      <c r="BI496" s="1"/>
      <c r="BJ496" s="1"/>
      <c r="BK496" s="3"/>
      <c r="BL496" s="3"/>
    </row>
    <row r="497" spans="16:64" hidden="1">
      <c r="P497" s="1"/>
      <c r="Q497" s="2"/>
      <c r="R497" s="2"/>
      <c r="S497" s="1"/>
      <c r="T497" s="1"/>
      <c r="U497" s="1"/>
      <c r="V497" s="1"/>
      <c r="W497" s="1"/>
      <c r="X497" s="1"/>
      <c r="Y497" s="1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1"/>
      <c r="BF497" s="1"/>
      <c r="BG497" s="3"/>
      <c r="BH497" s="3"/>
      <c r="BI497" s="1"/>
      <c r="BJ497" s="1"/>
      <c r="BK497" s="3"/>
      <c r="BL497" s="3"/>
    </row>
    <row r="498" spans="16:64" hidden="1">
      <c r="P498" s="1"/>
      <c r="Q498" s="2"/>
      <c r="R498" s="2"/>
      <c r="S498" s="1"/>
      <c r="T498" s="1"/>
      <c r="U498" s="1"/>
      <c r="V498" s="1"/>
      <c r="W498" s="1"/>
      <c r="X498" s="1"/>
      <c r="Y498" s="1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1"/>
      <c r="BF498" s="1"/>
      <c r="BG498" s="3"/>
      <c r="BH498" s="3"/>
      <c r="BI498" s="1"/>
      <c r="BJ498" s="1"/>
      <c r="BK498" s="3"/>
      <c r="BL498" s="3"/>
    </row>
    <row r="499" spans="16:64" hidden="1">
      <c r="P499" s="1"/>
      <c r="Q499" s="2"/>
      <c r="R499" s="2"/>
      <c r="S499" s="1"/>
      <c r="T499" s="1"/>
      <c r="U499" s="1"/>
      <c r="V499" s="1"/>
      <c r="W499" s="1"/>
      <c r="X499" s="1"/>
      <c r="Y499" s="1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1"/>
      <c r="BF499" s="1"/>
      <c r="BG499" s="3"/>
      <c r="BH499" s="3"/>
      <c r="BI499" s="1"/>
      <c r="BJ499" s="1"/>
      <c r="BK499" s="3"/>
      <c r="BL499" s="3"/>
    </row>
    <row r="500" spans="16:64" hidden="1">
      <c r="P500" s="1"/>
      <c r="Q500" s="2"/>
      <c r="R500" s="2"/>
      <c r="S500" s="1"/>
      <c r="T500" s="1"/>
      <c r="U500" s="1"/>
      <c r="V500" s="1"/>
      <c r="W500" s="1"/>
      <c r="X500" s="1"/>
      <c r="Y500" s="1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1"/>
      <c r="BF500" s="1"/>
      <c r="BG500" s="3"/>
      <c r="BH500" s="3"/>
      <c r="BI500" s="1"/>
      <c r="BJ500" s="1"/>
      <c r="BK500" s="3"/>
      <c r="BL500" s="3"/>
    </row>
    <row r="501" spans="16:64" hidden="1">
      <c r="P501" s="1"/>
      <c r="Q501" s="2"/>
      <c r="R501" s="2"/>
      <c r="S501" s="1"/>
      <c r="T501" s="1"/>
      <c r="U501" s="1"/>
      <c r="V501" s="1"/>
      <c r="W501" s="1"/>
      <c r="X501" s="1"/>
      <c r="Y501" s="1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1"/>
      <c r="BF501" s="1"/>
      <c r="BG501" s="3"/>
      <c r="BH501" s="3"/>
      <c r="BI501" s="1"/>
      <c r="BJ501" s="1"/>
      <c r="BK501" s="3"/>
      <c r="BL501" s="3"/>
    </row>
    <row r="502" spans="16:64" hidden="1">
      <c r="P502" s="1"/>
      <c r="Q502" s="2"/>
      <c r="R502" s="2"/>
      <c r="S502" s="1"/>
      <c r="T502" s="1"/>
      <c r="U502" s="1"/>
      <c r="V502" s="1"/>
      <c r="W502" s="1"/>
      <c r="X502" s="1"/>
      <c r="Y502" s="1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1"/>
      <c r="BF502" s="1"/>
      <c r="BG502" s="3"/>
      <c r="BH502" s="3"/>
      <c r="BI502" s="1"/>
      <c r="BJ502" s="1"/>
      <c r="BK502" s="3"/>
      <c r="BL502" s="3"/>
    </row>
    <row r="503" spans="16:64" hidden="1">
      <c r="P503" s="1"/>
      <c r="Q503" s="2"/>
      <c r="R503" s="2"/>
      <c r="S503" s="1"/>
      <c r="T503" s="1"/>
      <c r="U503" s="1"/>
      <c r="V503" s="1"/>
      <c r="W503" s="1"/>
      <c r="X503" s="1"/>
      <c r="Y503" s="1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1"/>
      <c r="BF503" s="1"/>
      <c r="BG503" s="3"/>
      <c r="BH503" s="3"/>
      <c r="BI503" s="1"/>
      <c r="BJ503" s="1"/>
      <c r="BK503" s="3"/>
      <c r="BL503" s="3"/>
    </row>
    <row r="504" spans="16:64" hidden="1">
      <c r="P504" s="1"/>
      <c r="Q504" s="2"/>
      <c r="R504" s="2"/>
      <c r="S504" s="1"/>
      <c r="T504" s="1"/>
      <c r="U504" s="1"/>
      <c r="V504" s="1"/>
      <c r="W504" s="1"/>
      <c r="X504" s="1"/>
      <c r="Y504" s="1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1"/>
      <c r="BF504" s="1"/>
      <c r="BG504" s="3"/>
      <c r="BH504" s="3"/>
      <c r="BI504" s="1"/>
      <c r="BJ504" s="1"/>
      <c r="BK504" s="3"/>
      <c r="BL504" s="3"/>
    </row>
    <row r="505" spans="16:64" hidden="1">
      <c r="P505" s="1"/>
      <c r="Q505" s="2"/>
      <c r="R505" s="2"/>
      <c r="S505" s="1"/>
      <c r="T505" s="1"/>
      <c r="U505" s="1"/>
      <c r="V505" s="1"/>
      <c r="W505" s="1"/>
      <c r="X505" s="1"/>
      <c r="Y505" s="1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1"/>
      <c r="BF505" s="1"/>
      <c r="BG505" s="3"/>
      <c r="BH505" s="3"/>
      <c r="BI505" s="1"/>
      <c r="BJ505" s="1"/>
      <c r="BK505" s="3"/>
      <c r="BL505" s="3"/>
    </row>
    <row r="506" spans="16:64" hidden="1">
      <c r="P506" s="1"/>
      <c r="Q506" s="2"/>
      <c r="R506" s="2"/>
      <c r="S506" s="1"/>
      <c r="T506" s="1"/>
      <c r="U506" s="1"/>
      <c r="V506" s="1"/>
      <c r="W506" s="1"/>
      <c r="X506" s="1"/>
      <c r="Y506" s="1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1"/>
      <c r="BF506" s="1"/>
      <c r="BG506" s="3"/>
      <c r="BH506" s="3"/>
      <c r="BI506" s="1"/>
      <c r="BJ506" s="1"/>
      <c r="BK506" s="3"/>
      <c r="BL506" s="3"/>
    </row>
    <row r="507" spans="16:64" hidden="1">
      <c r="P507" s="1"/>
      <c r="Q507" s="2"/>
      <c r="R507" s="2"/>
      <c r="S507" s="1"/>
      <c r="T507" s="1"/>
      <c r="U507" s="1"/>
      <c r="V507" s="1"/>
      <c r="W507" s="1"/>
      <c r="X507" s="1"/>
      <c r="Y507" s="1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1"/>
      <c r="BF507" s="1"/>
      <c r="BG507" s="3"/>
      <c r="BH507" s="3"/>
      <c r="BI507" s="1"/>
      <c r="BJ507" s="1"/>
      <c r="BK507" s="3"/>
      <c r="BL507" s="3"/>
    </row>
    <row r="508" spans="16:64" hidden="1">
      <c r="P508" s="1"/>
      <c r="Q508" s="2"/>
      <c r="R508" s="2"/>
      <c r="S508" s="1"/>
      <c r="T508" s="1"/>
      <c r="U508" s="1"/>
      <c r="V508" s="1"/>
      <c r="W508" s="1"/>
      <c r="X508" s="1"/>
      <c r="Y508" s="1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1"/>
      <c r="BF508" s="1"/>
      <c r="BG508" s="3"/>
      <c r="BH508" s="3"/>
      <c r="BI508" s="1"/>
      <c r="BJ508" s="1"/>
      <c r="BK508" s="3"/>
      <c r="BL508" s="3"/>
    </row>
    <row r="509" spans="16:64" hidden="1">
      <c r="P509" s="1"/>
      <c r="Q509" s="2"/>
      <c r="R509" s="2"/>
      <c r="S509" s="1"/>
      <c r="T509" s="1"/>
      <c r="U509" s="1"/>
      <c r="V509" s="1"/>
      <c r="W509" s="1"/>
      <c r="X509" s="1"/>
      <c r="Y509" s="1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1"/>
      <c r="BF509" s="1"/>
      <c r="BG509" s="3"/>
      <c r="BH509" s="3"/>
      <c r="BI509" s="1"/>
      <c r="BJ509" s="1"/>
      <c r="BK509" s="3"/>
      <c r="BL509" s="3"/>
    </row>
    <row r="510" spans="16:64" hidden="1">
      <c r="P510" s="1"/>
      <c r="Q510" s="2"/>
      <c r="R510" s="2"/>
      <c r="S510" s="1"/>
      <c r="T510" s="1"/>
      <c r="U510" s="1"/>
      <c r="V510" s="1"/>
      <c r="W510" s="1"/>
      <c r="X510" s="1"/>
      <c r="Y510" s="1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1"/>
      <c r="BF510" s="1"/>
      <c r="BG510" s="3"/>
      <c r="BH510" s="3"/>
      <c r="BI510" s="1"/>
      <c r="BJ510" s="1"/>
      <c r="BK510" s="3"/>
      <c r="BL510" s="3"/>
    </row>
    <row r="511" spans="16:64" hidden="1">
      <c r="P511" s="1"/>
      <c r="Q511" s="2"/>
      <c r="R511" s="2"/>
      <c r="S511" s="1"/>
      <c r="T511" s="1"/>
      <c r="U511" s="1"/>
      <c r="V511" s="1"/>
      <c r="W511" s="1"/>
      <c r="X511" s="1"/>
      <c r="Y511" s="1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1"/>
      <c r="BF511" s="1"/>
      <c r="BG511" s="3"/>
      <c r="BH511" s="3"/>
      <c r="BI511" s="1"/>
      <c r="BJ511" s="1"/>
      <c r="BK511" s="3"/>
      <c r="BL511" s="3"/>
    </row>
    <row r="512" spans="16:64" hidden="1">
      <c r="P512" s="1"/>
      <c r="Q512" s="2"/>
      <c r="R512" s="2"/>
      <c r="S512" s="1"/>
      <c r="T512" s="1"/>
      <c r="U512" s="1"/>
      <c r="V512" s="1"/>
      <c r="W512" s="1"/>
      <c r="X512" s="1"/>
      <c r="Y512" s="1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1"/>
      <c r="BF512" s="1"/>
      <c r="BG512" s="3"/>
      <c r="BH512" s="3"/>
      <c r="BI512" s="1"/>
      <c r="BJ512" s="1"/>
      <c r="BK512" s="3"/>
      <c r="BL512" s="3"/>
    </row>
    <row r="513" spans="16:64" hidden="1">
      <c r="P513" s="1"/>
      <c r="Q513" s="2"/>
      <c r="R513" s="2"/>
      <c r="S513" s="1"/>
      <c r="T513" s="1"/>
      <c r="U513" s="1"/>
      <c r="V513" s="1"/>
      <c r="W513" s="1"/>
      <c r="X513" s="1"/>
      <c r="Y513" s="1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1"/>
      <c r="BF513" s="1"/>
      <c r="BG513" s="3"/>
      <c r="BH513" s="3"/>
      <c r="BI513" s="1"/>
      <c r="BJ513" s="1"/>
      <c r="BK513" s="3"/>
      <c r="BL513" s="3"/>
    </row>
    <row r="514" spans="16:64" hidden="1">
      <c r="P514" s="1"/>
      <c r="Q514" s="2"/>
      <c r="R514" s="2"/>
      <c r="S514" s="1"/>
      <c r="T514" s="1"/>
      <c r="U514" s="1"/>
      <c r="V514" s="1"/>
      <c r="W514" s="1"/>
      <c r="X514" s="1"/>
      <c r="Y514" s="1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1"/>
      <c r="BF514" s="1"/>
      <c r="BG514" s="3"/>
      <c r="BH514" s="3"/>
      <c r="BI514" s="1"/>
      <c r="BJ514" s="1"/>
      <c r="BK514" s="3"/>
      <c r="BL514" s="3"/>
    </row>
    <row r="515" spans="16:64" hidden="1">
      <c r="P515" s="1"/>
      <c r="Q515" s="2"/>
      <c r="R515" s="2"/>
      <c r="S515" s="1"/>
      <c r="T515" s="1"/>
      <c r="U515" s="1"/>
      <c r="V515" s="1"/>
      <c r="W515" s="1"/>
      <c r="X515" s="1"/>
      <c r="Y515" s="1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1"/>
      <c r="BF515" s="1"/>
      <c r="BG515" s="3"/>
      <c r="BH515" s="3"/>
      <c r="BI515" s="1"/>
      <c r="BJ515" s="1"/>
      <c r="BK515" s="3"/>
      <c r="BL515" s="3"/>
    </row>
    <row r="516" spans="16:64" hidden="1">
      <c r="P516" s="1"/>
      <c r="Q516" s="2"/>
      <c r="R516" s="2"/>
      <c r="S516" s="1"/>
      <c r="T516" s="1"/>
      <c r="U516" s="1"/>
      <c r="V516" s="1"/>
      <c r="W516" s="1"/>
      <c r="X516" s="1"/>
      <c r="Y516" s="1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1"/>
      <c r="BF516" s="1"/>
      <c r="BG516" s="3"/>
      <c r="BH516" s="3"/>
      <c r="BI516" s="1"/>
      <c r="BJ516" s="1"/>
      <c r="BK516" s="3"/>
      <c r="BL516" s="3"/>
    </row>
    <row r="517" spans="16:64" hidden="1">
      <c r="P517" s="1"/>
      <c r="Q517" s="2"/>
      <c r="R517" s="2"/>
      <c r="S517" s="1"/>
      <c r="T517" s="1"/>
      <c r="U517" s="1"/>
      <c r="V517" s="1"/>
      <c r="W517" s="1"/>
      <c r="X517" s="1"/>
      <c r="Y517" s="1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1"/>
      <c r="BF517" s="1"/>
      <c r="BG517" s="3"/>
      <c r="BH517" s="3"/>
      <c r="BI517" s="1"/>
      <c r="BJ517" s="1"/>
      <c r="BK517" s="3"/>
      <c r="BL517" s="3"/>
    </row>
    <row r="518" spans="16:64" hidden="1">
      <c r="P518" s="1"/>
      <c r="Q518" s="2"/>
      <c r="R518" s="2"/>
      <c r="S518" s="1"/>
      <c r="T518" s="1"/>
      <c r="U518" s="1"/>
      <c r="V518" s="1"/>
      <c r="W518" s="1"/>
      <c r="X518" s="1"/>
      <c r="Y518" s="1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1"/>
      <c r="BF518" s="1"/>
      <c r="BG518" s="3"/>
      <c r="BH518" s="3"/>
      <c r="BI518" s="1"/>
      <c r="BJ518" s="1"/>
      <c r="BK518" s="3"/>
      <c r="BL518" s="3"/>
    </row>
    <row r="519" spans="16:64" hidden="1">
      <c r="P519" s="1"/>
      <c r="Q519" s="2"/>
      <c r="R519" s="2"/>
      <c r="S519" s="1"/>
      <c r="T519" s="1"/>
      <c r="U519" s="1"/>
      <c r="V519" s="1"/>
      <c r="W519" s="1"/>
      <c r="X519" s="1"/>
      <c r="Y519" s="1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1"/>
      <c r="BF519" s="1"/>
      <c r="BG519" s="3"/>
      <c r="BH519" s="3"/>
      <c r="BI519" s="1"/>
      <c r="BJ519" s="1"/>
      <c r="BK519" s="3"/>
      <c r="BL519" s="3"/>
    </row>
    <row r="520" spans="16:64" hidden="1">
      <c r="P520" s="1"/>
      <c r="Q520" s="2"/>
      <c r="R520" s="2"/>
      <c r="S520" s="1"/>
      <c r="T520" s="1"/>
      <c r="U520" s="1"/>
      <c r="V520" s="1"/>
      <c r="W520" s="1"/>
      <c r="X520" s="1"/>
      <c r="Y520" s="1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1"/>
      <c r="BF520" s="1"/>
      <c r="BG520" s="3"/>
      <c r="BH520" s="3"/>
      <c r="BI520" s="1"/>
      <c r="BJ520" s="1"/>
      <c r="BK520" s="3"/>
      <c r="BL520" s="3"/>
    </row>
    <row r="521" spans="16:64" hidden="1">
      <c r="P521" s="1"/>
      <c r="Q521" s="2"/>
      <c r="R521" s="2"/>
      <c r="S521" s="1"/>
      <c r="T521" s="1"/>
      <c r="U521" s="1"/>
      <c r="V521" s="1"/>
      <c r="W521" s="1"/>
      <c r="X521" s="1"/>
      <c r="Y521" s="1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1"/>
      <c r="BF521" s="1"/>
      <c r="BG521" s="3"/>
      <c r="BH521" s="3"/>
      <c r="BI521" s="1"/>
      <c r="BJ521" s="1"/>
      <c r="BK521" s="3"/>
      <c r="BL521" s="3"/>
    </row>
    <row r="522" spans="16:64" hidden="1">
      <c r="P522" s="1"/>
      <c r="Q522" s="2"/>
      <c r="R522" s="2"/>
      <c r="S522" s="1"/>
      <c r="T522" s="1"/>
      <c r="U522" s="1"/>
      <c r="V522" s="1"/>
      <c r="W522" s="1"/>
      <c r="X522" s="1"/>
      <c r="Y522" s="1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1"/>
      <c r="BF522" s="1"/>
      <c r="BG522" s="3"/>
      <c r="BH522" s="3"/>
      <c r="BI522" s="1"/>
      <c r="BJ522" s="1"/>
      <c r="BK522" s="3"/>
      <c r="BL522" s="3"/>
    </row>
    <row r="523" spans="16:64" hidden="1">
      <c r="P523" s="1"/>
      <c r="Q523" s="2"/>
      <c r="R523" s="2"/>
      <c r="S523" s="1"/>
      <c r="T523" s="1"/>
      <c r="U523" s="1"/>
      <c r="V523" s="1"/>
      <c r="W523" s="1"/>
      <c r="X523" s="1"/>
      <c r="Y523" s="1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1"/>
      <c r="BF523" s="1"/>
      <c r="BG523" s="3"/>
      <c r="BH523" s="3"/>
      <c r="BI523" s="1"/>
      <c r="BJ523" s="1"/>
      <c r="BK523" s="3"/>
      <c r="BL523" s="3"/>
    </row>
    <row r="524" spans="16:64" hidden="1">
      <c r="P524" s="1"/>
      <c r="Q524" s="2"/>
      <c r="R524" s="2"/>
      <c r="S524" s="1"/>
      <c r="T524" s="1"/>
      <c r="U524" s="1"/>
      <c r="V524" s="1"/>
      <c r="W524" s="1"/>
      <c r="X524" s="1"/>
      <c r="Y524" s="1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1"/>
      <c r="BF524" s="1"/>
      <c r="BG524" s="3"/>
      <c r="BH524" s="3"/>
      <c r="BI524" s="1"/>
      <c r="BJ524" s="1"/>
      <c r="BK524" s="3"/>
      <c r="BL524" s="3"/>
    </row>
    <row r="525" spans="16:64" hidden="1">
      <c r="P525" s="1"/>
      <c r="Q525" s="2"/>
      <c r="R525" s="2"/>
      <c r="S525" s="1"/>
      <c r="T525" s="1"/>
      <c r="U525" s="1"/>
      <c r="V525" s="1"/>
      <c r="W525" s="1"/>
      <c r="X525" s="1"/>
      <c r="Y525" s="1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1"/>
      <c r="BF525" s="1"/>
      <c r="BG525" s="3"/>
      <c r="BH525" s="3"/>
      <c r="BI525" s="1"/>
      <c r="BJ525" s="1"/>
      <c r="BK525" s="3"/>
      <c r="BL525" s="3"/>
    </row>
    <row r="526" spans="16:64" hidden="1">
      <c r="P526" s="1"/>
      <c r="Q526" s="2"/>
      <c r="R526" s="2"/>
      <c r="S526" s="1"/>
      <c r="T526" s="1"/>
      <c r="U526" s="1"/>
      <c r="V526" s="1"/>
      <c r="W526" s="1"/>
      <c r="X526" s="1"/>
      <c r="Y526" s="1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1"/>
      <c r="BF526" s="1"/>
      <c r="BG526" s="3"/>
      <c r="BH526" s="3"/>
      <c r="BI526" s="1"/>
      <c r="BJ526" s="1"/>
      <c r="BK526" s="3"/>
      <c r="BL526" s="3"/>
    </row>
    <row r="527" spans="16:64" hidden="1">
      <c r="P527" s="1"/>
      <c r="Q527" s="2"/>
      <c r="R527" s="2"/>
      <c r="S527" s="1"/>
      <c r="T527" s="1"/>
      <c r="U527" s="1"/>
      <c r="V527" s="1"/>
      <c r="W527" s="1"/>
      <c r="X527" s="1"/>
      <c r="Y527" s="1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1"/>
      <c r="BF527" s="1"/>
      <c r="BG527" s="3"/>
      <c r="BH527" s="3"/>
      <c r="BI527" s="1"/>
      <c r="BJ527" s="1"/>
      <c r="BK527" s="3"/>
      <c r="BL527" s="3"/>
    </row>
    <row r="528" spans="16:64" hidden="1">
      <c r="P528" s="1"/>
      <c r="Q528" s="2"/>
      <c r="R528" s="2"/>
      <c r="S528" s="1"/>
      <c r="T528" s="1"/>
      <c r="U528" s="1"/>
      <c r="V528" s="1"/>
      <c r="W528" s="1"/>
      <c r="X528" s="1"/>
      <c r="Y528" s="1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1"/>
      <c r="BF528" s="1"/>
      <c r="BG528" s="3"/>
      <c r="BH528" s="3"/>
      <c r="BI528" s="1"/>
      <c r="BJ528" s="1"/>
      <c r="BK528" s="3"/>
      <c r="BL528" s="3"/>
    </row>
    <row r="529" spans="16:64" hidden="1">
      <c r="P529" s="1"/>
      <c r="Q529" s="2"/>
      <c r="R529" s="2"/>
      <c r="S529" s="1"/>
      <c r="T529" s="1"/>
      <c r="U529" s="1"/>
      <c r="V529" s="1"/>
      <c r="W529" s="1"/>
      <c r="X529" s="1"/>
      <c r="Y529" s="1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1"/>
      <c r="BF529" s="1"/>
      <c r="BG529" s="3"/>
      <c r="BH529" s="3"/>
      <c r="BI529" s="1"/>
      <c r="BJ529" s="1"/>
      <c r="BK529" s="3"/>
      <c r="BL529" s="3"/>
    </row>
    <row r="530" spans="16:64" hidden="1">
      <c r="P530" s="1"/>
      <c r="Q530" s="2"/>
      <c r="R530" s="2"/>
      <c r="S530" s="1"/>
      <c r="T530" s="1"/>
      <c r="U530" s="1"/>
      <c r="V530" s="1"/>
      <c r="W530" s="1"/>
      <c r="X530" s="1"/>
      <c r="Y530" s="1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1"/>
      <c r="BF530" s="1"/>
      <c r="BG530" s="3"/>
      <c r="BH530" s="3"/>
      <c r="BI530" s="1"/>
      <c r="BJ530" s="1"/>
      <c r="BK530" s="3"/>
      <c r="BL530" s="3"/>
    </row>
    <row r="531" spans="16:64" hidden="1">
      <c r="P531" s="1"/>
      <c r="Q531" s="2"/>
      <c r="R531" s="2"/>
      <c r="S531" s="1"/>
      <c r="T531" s="1"/>
      <c r="U531" s="1"/>
      <c r="V531" s="1"/>
      <c r="W531" s="1"/>
      <c r="X531" s="1"/>
      <c r="Y531" s="1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1"/>
      <c r="BF531" s="1"/>
      <c r="BG531" s="3"/>
      <c r="BH531" s="3"/>
      <c r="BI531" s="1"/>
      <c r="BJ531" s="1"/>
      <c r="BK531" s="3"/>
      <c r="BL531" s="3"/>
    </row>
    <row r="532" spans="16:64" hidden="1">
      <c r="P532" s="1"/>
      <c r="Q532" s="2"/>
      <c r="R532" s="2"/>
      <c r="S532" s="1"/>
      <c r="T532" s="1"/>
      <c r="U532" s="1"/>
      <c r="V532" s="1"/>
      <c r="W532" s="1"/>
      <c r="X532" s="1"/>
      <c r="Y532" s="1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1"/>
      <c r="BF532" s="1"/>
      <c r="BG532" s="3"/>
      <c r="BH532" s="3"/>
      <c r="BI532" s="1"/>
      <c r="BJ532" s="1"/>
      <c r="BK532" s="3"/>
      <c r="BL532" s="3"/>
    </row>
    <row r="533" spans="16:64" hidden="1">
      <c r="P533" s="1"/>
      <c r="Q533" s="2"/>
      <c r="R533" s="2"/>
      <c r="S533" s="1"/>
      <c r="T533" s="1"/>
      <c r="U533" s="1"/>
      <c r="V533" s="1"/>
      <c r="W533" s="1"/>
      <c r="X533" s="1"/>
      <c r="Y533" s="1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1"/>
      <c r="BF533" s="1"/>
      <c r="BG533" s="3"/>
      <c r="BH533" s="3"/>
      <c r="BI533" s="1"/>
      <c r="BJ533" s="1"/>
      <c r="BK533" s="3"/>
      <c r="BL533" s="3"/>
    </row>
    <row r="534" spans="16:64" hidden="1">
      <c r="P534" s="1"/>
      <c r="Q534" s="2"/>
      <c r="R534" s="2"/>
      <c r="S534" s="1"/>
      <c r="T534" s="1"/>
      <c r="U534" s="1"/>
      <c r="V534" s="1"/>
      <c r="W534" s="1"/>
      <c r="X534" s="1"/>
      <c r="Y534" s="1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1"/>
      <c r="BF534" s="1"/>
      <c r="BG534" s="3"/>
      <c r="BH534" s="3"/>
      <c r="BI534" s="1"/>
      <c r="BJ534" s="1"/>
      <c r="BK534" s="3"/>
      <c r="BL534" s="3"/>
    </row>
    <row r="535" spans="16:64" hidden="1">
      <c r="P535" s="1"/>
      <c r="Q535" s="2"/>
      <c r="R535" s="2"/>
      <c r="S535" s="1"/>
      <c r="T535" s="1"/>
      <c r="U535" s="1"/>
      <c r="V535" s="1"/>
      <c r="W535" s="1"/>
      <c r="X535" s="1"/>
      <c r="Y535" s="1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1"/>
      <c r="BF535" s="1"/>
      <c r="BG535" s="3"/>
      <c r="BH535" s="3"/>
      <c r="BI535" s="1"/>
      <c r="BJ535" s="1"/>
      <c r="BK535" s="3"/>
      <c r="BL535" s="3"/>
    </row>
    <row r="536" spans="16:64" hidden="1">
      <c r="P536" s="1"/>
      <c r="Q536" s="2"/>
      <c r="R536" s="2"/>
      <c r="S536" s="1"/>
      <c r="T536" s="1"/>
      <c r="U536" s="1"/>
      <c r="V536" s="1"/>
      <c r="W536" s="1"/>
      <c r="X536" s="1"/>
      <c r="Y536" s="1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1"/>
      <c r="BF536" s="1"/>
      <c r="BG536" s="3"/>
      <c r="BH536" s="3"/>
      <c r="BI536" s="1"/>
      <c r="BJ536" s="1"/>
      <c r="BK536" s="3"/>
      <c r="BL536" s="3"/>
    </row>
    <row r="537" spans="16:64" hidden="1">
      <c r="P537" s="1"/>
      <c r="Q537" s="2"/>
      <c r="R537" s="2"/>
      <c r="S537" s="1"/>
      <c r="T537" s="1"/>
      <c r="U537" s="1"/>
      <c r="V537" s="1"/>
      <c r="W537" s="1"/>
      <c r="X537" s="1"/>
      <c r="Y537" s="1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1"/>
      <c r="BF537" s="1"/>
      <c r="BG537" s="3"/>
      <c r="BH537" s="3"/>
      <c r="BI537" s="1"/>
      <c r="BJ537" s="1"/>
      <c r="BK537" s="3"/>
      <c r="BL537" s="3"/>
    </row>
    <row r="538" spans="16:64" hidden="1">
      <c r="P538" s="1"/>
      <c r="Q538" s="2"/>
      <c r="R538" s="2"/>
      <c r="S538" s="1"/>
      <c r="T538" s="1"/>
      <c r="U538" s="1"/>
      <c r="V538" s="1"/>
      <c r="W538" s="1"/>
      <c r="X538" s="1"/>
      <c r="Y538" s="1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1"/>
      <c r="BF538" s="1"/>
      <c r="BG538" s="3"/>
      <c r="BH538" s="3"/>
      <c r="BI538" s="1"/>
      <c r="BJ538" s="1"/>
      <c r="BK538" s="3"/>
      <c r="BL538" s="3"/>
    </row>
    <row r="539" spans="16:64" hidden="1">
      <c r="P539" s="1"/>
      <c r="Q539" s="2"/>
      <c r="R539" s="2"/>
      <c r="S539" s="1"/>
      <c r="T539" s="1"/>
      <c r="U539" s="1"/>
      <c r="V539" s="1"/>
      <c r="W539" s="1"/>
      <c r="X539" s="1"/>
      <c r="Y539" s="1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1"/>
      <c r="BF539" s="1"/>
      <c r="BG539" s="3"/>
      <c r="BH539" s="3"/>
      <c r="BI539" s="1"/>
      <c r="BJ539" s="1"/>
      <c r="BK539" s="3"/>
      <c r="BL539" s="3"/>
    </row>
    <row r="540" spans="16:64" hidden="1">
      <c r="P540" s="1"/>
      <c r="Q540" s="2"/>
      <c r="R540" s="2"/>
      <c r="S540" s="1"/>
      <c r="T540" s="1"/>
      <c r="U540" s="1"/>
      <c r="V540" s="1"/>
      <c r="W540" s="1"/>
      <c r="X540" s="1"/>
      <c r="Y540" s="1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1"/>
      <c r="BF540" s="1"/>
      <c r="BG540" s="3"/>
      <c r="BH540" s="3"/>
      <c r="BI540" s="1"/>
      <c r="BJ540" s="1"/>
      <c r="BK540" s="3"/>
      <c r="BL540" s="3"/>
    </row>
    <row r="541" spans="16:64" hidden="1">
      <c r="P541" s="1"/>
      <c r="Q541" s="2"/>
      <c r="R541" s="2"/>
      <c r="S541" s="1"/>
      <c r="T541" s="1"/>
      <c r="U541" s="1"/>
      <c r="V541" s="1"/>
      <c r="W541" s="1"/>
      <c r="X541" s="1"/>
      <c r="Y541" s="1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1"/>
      <c r="BF541" s="1"/>
      <c r="BG541" s="3"/>
      <c r="BH541" s="3"/>
      <c r="BI541" s="1"/>
      <c r="BJ541" s="1"/>
      <c r="BK541" s="3"/>
      <c r="BL541" s="3"/>
    </row>
    <row r="542" spans="16:64" hidden="1">
      <c r="P542" s="1"/>
      <c r="Q542" s="2"/>
      <c r="R542" s="2"/>
      <c r="S542" s="1"/>
      <c r="T542" s="1"/>
      <c r="U542" s="1"/>
      <c r="V542" s="1"/>
      <c r="W542" s="1"/>
      <c r="X542" s="1"/>
      <c r="Y542" s="1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1"/>
      <c r="BF542" s="1"/>
      <c r="BG542" s="3"/>
      <c r="BH542" s="3"/>
      <c r="BI542" s="1"/>
      <c r="BJ542" s="1"/>
      <c r="BK542" s="3"/>
      <c r="BL542" s="3"/>
    </row>
    <row r="543" spans="16:64" hidden="1">
      <c r="P543" s="1"/>
      <c r="Q543" s="2"/>
      <c r="R543" s="2"/>
      <c r="S543" s="1"/>
      <c r="T543" s="1"/>
      <c r="U543" s="1"/>
      <c r="V543" s="1"/>
      <c r="W543" s="1"/>
      <c r="X543" s="1"/>
      <c r="Y543" s="1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1"/>
      <c r="BF543" s="1"/>
      <c r="BG543" s="3"/>
      <c r="BH543" s="3"/>
      <c r="BI543" s="1"/>
      <c r="BJ543" s="1"/>
      <c r="BK543" s="3"/>
      <c r="BL543" s="3"/>
    </row>
    <row r="544" spans="16:64" hidden="1">
      <c r="P544" s="1"/>
      <c r="Q544" s="2"/>
      <c r="R544" s="2"/>
      <c r="S544" s="1"/>
      <c r="T544" s="1"/>
      <c r="U544" s="1"/>
      <c r="V544" s="1"/>
      <c r="W544" s="1"/>
      <c r="X544" s="1"/>
      <c r="Y544" s="1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1"/>
      <c r="BF544" s="1"/>
      <c r="BG544" s="3"/>
      <c r="BH544" s="3"/>
      <c r="BI544" s="1"/>
      <c r="BJ544" s="1"/>
      <c r="BK544" s="3"/>
      <c r="BL544" s="3"/>
    </row>
    <row r="545" spans="16:64" hidden="1">
      <c r="P545" s="1"/>
      <c r="Q545" s="2"/>
      <c r="R545" s="2"/>
      <c r="S545" s="1"/>
      <c r="T545" s="1"/>
      <c r="U545" s="1"/>
      <c r="V545" s="1"/>
      <c r="W545" s="1"/>
      <c r="X545" s="1"/>
      <c r="Y545" s="1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1"/>
      <c r="BF545" s="1"/>
      <c r="BG545" s="3"/>
      <c r="BH545" s="3"/>
      <c r="BI545" s="1"/>
      <c r="BJ545" s="1"/>
      <c r="BK545" s="3"/>
      <c r="BL545" s="3"/>
    </row>
    <row r="546" spans="16:64" hidden="1">
      <c r="P546" s="1"/>
      <c r="Q546" s="2"/>
      <c r="R546" s="2"/>
      <c r="S546" s="1"/>
      <c r="T546" s="1"/>
      <c r="U546" s="1"/>
      <c r="V546" s="1"/>
      <c r="W546" s="1"/>
      <c r="X546" s="1"/>
      <c r="Y546" s="1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1"/>
      <c r="BF546" s="1"/>
      <c r="BG546" s="3"/>
      <c r="BH546" s="3"/>
      <c r="BI546" s="1"/>
      <c r="BJ546" s="1"/>
      <c r="BK546" s="3"/>
      <c r="BL546" s="3"/>
    </row>
    <row r="547" spans="16:64" hidden="1">
      <c r="P547" s="1"/>
      <c r="Q547" s="2"/>
      <c r="R547" s="2"/>
      <c r="S547" s="1"/>
      <c r="T547" s="1"/>
      <c r="U547" s="1"/>
      <c r="V547" s="1"/>
      <c r="W547" s="1"/>
      <c r="X547" s="1"/>
      <c r="Y547" s="1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1"/>
      <c r="BF547" s="1"/>
      <c r="BG547" s="3"/>
      <c r="BH547" s="3"/>
      <c r="BI547" s="1"/>
      <c r="BJ547" s="1"/>
      <c r="BK547" s="3"/>
      <c r="BL547" s="3"/>
    </row>
    <row r="548" spans="16:64" hidden="1">
      <c r="P548" s="1"/>
      <c r="Q548" s="2"/>
      <c r="R548" s="2"/>
      <c r="S548" s="1"/>
      <c r="T548" s="1"/>
      <c r="U548" s="1"/>
      <c r="V548" s="1"/>
      <c r="W548" s="1"/>
      <c r="X548" s="1"/>
      <c r="Y548" s="1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1"/>
      <c r="BF548" s="1"/>
      <c r="BG548" s="3"/>
      <c r="BH548" s="3"/>
      <c r="BI548" s="1"/>
      <c r="BJ548" s="1"/>
      <c r="BK548" s="3"/>
      <c r="BL548" s="3"/>
    </row>
    <row r="549" spans="16:64" hidden="1">
      <c r="P549" s="1"/>
      <c r="Q549" s="2"/>
      <c r="R549" s="2"/>
      <c r="S549" s="1"/>
      <c r="T549" s="1"/>
      <c r="U549" s="1"/>
      <c r="V549" s="1"/>
      <c r="W549" s="1"/>
      <c r="X549" s="1"/>
      <c r="Y549" s="1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1"/>
      <c r="BF549" s="1"/>
      <c r="BG549" s="3"/>
      <c r="BH549" s="3"/>
      <c r="BI549" s="1"/>
      <c r="BJ549" s="1"/>
      <c r="BK549" s="3"/>
      <c r="BL549" s="3"/>
    </row>
    <row r="550" spans="16:64" hidden="1">
      <c r="P550" s="1"/>
      <c r="Q550" s="2"/>
      <c r="R550" s="2"/>
      <c r="S550" s="1"/>
      <c r="T550" s="1"/>
      <c r="U550" s="1"/>
      <c r="V550" s="1"/>
      <c r="W550" s="1"/>
      <c r="X550" s="1"/>
      <c r="Y550" s="1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1"/>
      <c r="BF550" s="1"/>
      <c r="BG550" s="3"/>
      <c r="BH550" s="3"/>
      <c r="BI550" s="1"/>
      <c r="BJ550" s="1"/>
      <c r="BK550" s="3"/>
      <c r="BL550" s="3"/>
    </row>
    <row r="551" spans="16:64" hidden="1">
      <c r="P551" s="1"/>
      <c r="Q551" s="2"/>
      <c r="R551" s="2"/>
      <c r="S551" s="1"/>
      <c r="T551" s="1"/>
      <c r="U551" s="1"/>
      <c r="V551" s="1"/>
      <c r="W551" s="1"/>
      <c r="X551" s="1"/>
      <c r="Y551" s="1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1"/>
      <c r="BF551" s="1"/>
      <c r="BG551" s="3"/>
      <c r="BH551" s="3"/>
      <c r="BI551" s="1"/>
      <c r="BJ551" s="1"/>
      <c r="BK551" s="3"/>
      <c r="BL551" s="3"/>
    </row>
    <row r="552" spans="16:64" hidden="1">
      <c r="P552" s="1"/>
      <c r="Q552" s="2"/>
      <c r="R552" s="2"/>
      <c r="S552" s="1"/>
      <c r="T552" s="1"/>
      <c r="U552" s="1"/>
      <c r="V552" s="1"/>
      <c r="W552" s="1"/>
      <c r="X552" s="1"/>
      <c r="Y552" s="1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1"/>
      <c r="BF552" s="1"/>
      <c r="BG552" s="3"/>
      <c r="BH552" s="3"/>
      <c r="BI552" s="1"/>
      <c r="BJ552" s="1"/>
      <c r="BK552" s="3"/>
      <c r="BL552" s="3"/>
    </row>
    <row r="553" spans="16:64" hidden="1">
      <c r="P553" s="1"/>
      <c r="Q553" s="2"/>
      <c r="R553" s="2"/>
      <c r="S553" s="1"/>
      <c r="T553" s="1"/>
      <c r="U553" s="1"/>
      <c r="V553" s="1"/>
      <c r="W553" s="1"/>
      <c r="X553" s="1"/>
      <c r="Y553" s="1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1"/>
      <c r="BF553" s="1"/>
      <c r="BG553" s="3"/>
      <c r="BH553" s="3"/>
      <c r="BI553" s="1"/>
      <c r="BJ553" s="1"/>
      <c r="BK553" s="3"/>
      <c r="BL553" s="3"/>
    </row>
    <row r="554" spans="16:64" hidden="1">
      <c r="P554" s="1"/>
      <c r="Q554" s="2"/>
      <c r="R554" s="2"/>
      <c r="S554" s="1"/>
      <c r="T554" s="1"/>
      <c r="U554" s="1"/>
      <c r="V554" s="1"/>
      <c r="W554" s="1"/>
      <c r="X554" s="1"/>
      <c r="Y554" s="1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1"/>
      <c r="BF554" s="1"/>
      <c r="BG554" s="3"/>
      <c r="BH554" s="3"/>
      <c r="BI554" s="1"/>
      <c r="BJ554" s="1"/>
      <c r="BK554" s="3"/>
      <c r="BL554" s="3"/>
    </row>
    <row r="555" spans="16:64" hidden="1">
      <c r="P555" s="1"/>
      <c r="Q555" s="2"/>
      <c r="R555" s="2"/>
      <c r="S555" s="1"/>
      <c r="T555" s="1"/>
      <c r="U555" s="1"/>
      <c r="V555" s="1"/>
      <c r="W555" s="1"/>
      <c r="X555" s="1"/>
      <c r="Y555" s="1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1"/>
      <c r="BF555" s="1"/>
      <c r="BG555" s="3"/>
      <c r="BH555" s="3"/>
      <c r="BI555" s="1"/>
      <c r="BJ555" s="1"/>
      <c r="BK555" s="3"/>
      <c r="BL555" s="3"/>
    </row>
    <row r="556" spans="16:64" hidden="1">
      <c r="P556" s="1"/>
      <c r="Q556" s="2"/>
      <c r="R556" s="2"/>
      <c r="S556" s="1"/>
      <c r="T556" s="1"/>
      <c r="U556" s="1"/>
      <c r="V556" s="1"/>
      <c r="W556" s="1"/>
      <c r="X556" s="1"/>
      <c r="Y556" s="1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1"/>
      <c r="BF556" s="1"/>
      <c r="BG556" s="3"/>
      <c r="BH556" s="3"/>
      <c r="BI556" s="1"/>
      <c r="BJ556" s="1"/>
      <c r="BK556" s="3"/>
      <c r="BL556" s="3"/>
    </row>
    <row r="557" spans="16:64" hidden="1">
      <c r="P557" s="1"/>
      <c r="Q557" s="2"/>
      <c r="R557" s="2"/>
      <c r="S557" s="1"/>
      <c r="T557" s="1"/>
      <c r="U557" s="1"/>
      <c r="V557" s="1"/>
      <c r="W557" s="1"/>
      <c r="X557" s="1"/>
      <c r="Y557" s="1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1"/>
      <c r="BF557" s="1"/>
      <c r="BG557" s="3"/>
      <c r="BH557" s="3"/>
      <c r="BI557" s="1"/>
      <c r="BJ557" s="1"/>
      <c r="BK557" s="3"/>
      <c r="BL557" s="3"/>
    </row>
    <row r="558" spans="16:64" hidden="1">
      <c r="P558" s="1"/>
      <c r="Q558" s="2"/>
      <c r="R558" s="2"/>
      <c r="S558" s="1"/>
      <c r="T558" s="1"/>
      <c r="U558" s="1"/>
      <c r="V558" s="1"/>
      <c r="W558" s="1"/>
      <c r="X558" s="1"/>
      <c r="Y558" s="1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1"/>
      <c r="BF558" s="1"/>
      <c r="BG558" s="3"/>
      <c r="BH558" s="3"/>
      <c r="BI558" s="1"/>
      <c r="BJ558" s="1"/>
      <c r="BK558" s="3"/>
      <c r="BL558" s="3"/>
    </row>
    <row r="559" spans="16:64" hidden="1">
      <c r="P559" s="1"/>
      <c r="Q559" s="2"/>
      <c r="R559" s="2"/>
      <c r="S559" s="1"/>
      <c r="T559" s="1"/>
      <c r="U559" s="1"/>
      <c r="V559" s="1"/>
      <c r="W559" s="1"/>
      <c r="X559" s="1"/>
      <c r="Y559" s="1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1"/>
      <c r="BF559" s="1"/>
      <c r="BG559" s="3"/>
      <c r="BH559" s="3"/>
      <c r="BI559" s="1"/>
      <c r="BJ559" s="1"/>
      <c r="BK559" s="3"/>
      <c r="BL559" s="3"/>
    </row>
    <row r="560" spans="16:64" hidden="1">
      <c r="P560" s="1"/>
      <c r="Q560" s="2"/>
      <c r="R560" s="2"/>
      <c r="S560" s="1"/>
      <c r="T560" s="1"/>
      <c r="U560" s="1"/>
      <c r="V560" s="1"/>
      <c r="W560" s="1"/>
      <c r="X560" s="1"/>
      <c r="Y560" s="1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1"/>
      <c r="BF560" s="1"/>
      <c r="BG560" s="3"/>
      <c r="BH560" s="3"/>
      <c r="BI560" s="1"/>
      <c r="BJ560" s="1"/>
      <c r="BK560" s="3"/>
      <c r="BL560" s="3"/>
    </row>
    <row r="561" spans="16:64" hidden="1">
      <c r="P561" s="1"/>
      <c r="Q561" s="2"/>
      <c r="R561" s="2"/>
      <c r="S561" s="1"/>
      <c r="T561" s="1"/>
      <c r="U561" s="1"/>
      <c r="V561" s="1"/>
      <c r="W561" s="1"/>
      <c r="X561" s="1"/>
      <c r="Y561" s="1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1"/>
      <c r="BF561" s="1"/>
      <c r="BG561" s="3"/>
      <c r="BH561" s="3"/>
      <c r="BI561" s="1"/>
      <c r="BJ561" s="1"/>
      <c r="BK561" s="3"/>
      <c r="BL561" s="3"/>
    </row>
    <row r="562" spans="16:64" hidden="1">
      <c r="P562" s="1"/>
      <c r="Q562" s="2"/>
      <c r="R562" s="2"/>
      <c r="S562" s="1"/>
      <c r="T562" s="1"/>
      <c r="U562" s="1"/>
      <c r="V562" s="1"/>
      <c r="W562" s="1"/>
      <c r="X562" s="1"/>
      <c r="Y562" s="1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1"/>
      <c r="BF562" s="1"/>
      <c r="BG562" s="3"/>
      <c r="BH562" s="3"/>
      <c r="BI562" s="1"/>
      <c r="BJ562" s="1"/>
      <c r="BK562" s="3"/>
      <c r="BL562" s="3"/>
    </row>
    <row r="563" spans="16:64" hidden="1">
      <c r="P563" s="1"/>
      <c r="Q563" s="2"/>
      <c r="R563" s="2"/>
      <c r="S563" s="1"/>
      <c r="T563" s="1"/>
      <c r="U563" s="1"/>
      <c r="V563" s="1"/>
      <c r="W563" s="1"/>
      <c r="X563" s="1"/>
      <c r="Y563" s="1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1"/>
      <c r="BF563" s="1"/>
      <c r="BG563" s="3"/>
      <c r="BH563" s="3"/>
      <c r="BI563" s="1"/>
      <c r="BJ563" s="1"/>
      <c r="BK563" s="3"/>
      <c r="BL563" s="3"/>
    </row>
    <row r="564" spans="16:64" hidden="1">
      <c r="P564" s="1"/>
      <c r="Q564" s="2"/>
      <c r="R564" s="2"/>
      <c r="S564" s="1"/>
      <c r="T564" s="1"/>
      <c r="U564" s="1"/>
      <c r="V564" s="1"/>
      <c r="W564" s="1"/>
      <c r="X564" s="1"/>
      <c r="Y564" s="1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1"/>
      <c r="BF564" s="1"/>
      <c r="BG564" s="3"/>
      <c r="BH564" s="3"/>
      <c r="BI564" s="1"/>
      <c r="BJ564" s="1"/>
      <c r="BK564" s="3"/>
      <c r="BL564" s="3"/>
    </row>
    <row r="565" spans="16:64" hidden="1">
      <c r="P565" s="1"/>
      <c r="Q565" s="2"/>
      <c r="R565" s="2"/>
      <c r="S565" s="1"/>
      <c r="T565" s="1"/>
      <c r="U565" s="1"/>
      <c r="V565" s="1"/>
      <c r="W565" s="1"/>
      <c r="X565" s="1"/>
      <c r="Y565" s="1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1"/>
      <c r="BF565" s="1"/>
      <c r="BG565" s="3"/>
      <c r="BH565" s="3"/>
      <c r="BI565" s="1"/>
      <c r="BJ565" s="1"/>
      <c r="BK565" s="3"/>
      <c r="BL565" s="3"/>
    </row>
    <row r="566" spans="16:64" hidden="1">
      <c r="P566" s="1"/>
      <c r="Q566" s="2"/>
      <c r="R566" s="2"/>
      <c r="S566" s="1"/>
      <c r="T566" s="1"/>
      <c r="U566" s="1"/>
      <c r="V566" s="1"/>
      <c r="W566" s="1"/>
      <c r="X566" s="1"/>
      <c r="Y566" s="1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1"/>
      <c r="BF566" s="1"/>
      <c r="BG566" s="3"/>
      <c r="BH566" s="3"/>
      <c r="BI566" s="1"/>
      <c r="BJ566" s="1"/>
      <c r="BK566" s="3"/>
      <c r="BL566" s="3"/>
    </row>
    <row r="567" spans="16:64" hidden="1">
      <c r="P567" s="1"/>
      <c r="Q567" s="2"/>
      <c r="R567" s="2"/>
      <c r="S567" s="1"/>
      <c r="T567" s="1"/>
      <c r="U567" s="1"/>
      <c r="V567" s="1"/>
      <c r="W567" s="1"/>
      <c r="X567" s="1"/>
      <c r="Y567" s="1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1"/>
      <c r="BF567" s="1"/>
      <c r="BG567" s="3"/>
      <c r="BH567" s="3"/>
      <c r="BI567" s="1"/>
      <c r="BJ567" s="1"/>
      <c r="BK567" s="3"/>
      <c r="BL567" s="3"/>
    </row>
    <row r="568" spans="16:64" hidden="1">
      <c r="P568" s="1"/>
      <c r="Q568" s="2"/>
      <c r="R568" s="2"/>
      <c r="S568" s="1"/>
      <c r="T568" s="1"/>
      <c r="U568" s="1"/>
      <c r="V568" s="1"/>
      <c r="W568" s="1"/>
      <c r="X568" s="1"/>
      <c r="Y568" s="1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1"/>
      <c r="BF568" s="1"/>
      <c r="BG568" s="3"/>
      <c r="BH568" s="3"/>
      <c r="BI568" s="1"/>
      <c r="BJ568" s="1"/>
      <c r="BK568" s="3"/>
      <c r="BL568" s="3"/>
    </row>
    <row r="569" spans="16:64" hidden="1">
      <c r="P569" s="1"/>
      <c r="Q569" s="2"/>
      <c r="R569" s="2"/>
      <c r="S569" s="1"/>
      <c r="T569" s="1"/>
      <c r="U569" s="1"/>
      <c r="V569" s="1"/>
      <c r="W569" s="1"/>
      <c r="X569" s="1"/>
      <c r="Y569" s="1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1"/>
      <c r="BF569" s="1"/>
      <c r="BG569" s="3"/>
      <c r="BH569" s="3"/>
      <c r="BI569" s="1"/>
      <c r="BJ569" s="1"/>
      <c r="BK569" s="3"/>
      <c r="BL569" s="3"/>
    </row>
    <row r="570" spans="16:64" hidden="1">
      <c r="P570" s="1"/>
      <c r="Q570" s="2"/>
      <c r="R570" s="2"/>
      <c r="S570" s="1"/>
      <c r="T570" s="1"/>
      <c r="U570" s="1"/>
      <c r="V570" s="1"/>
      <c r="W570" s="1"/>
      <c r="X570" s="1"/>
      <c r="Y570" s="1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1"/>
      <c r="BF570" s="1"/>
      <c r="BG570" s="3"/>
      <c r="BH570" s="3"/>
      <c r="BI570" s="1"/>
      <c r="BJ570" s="1"/>
      <c r="BK570" s="3"/>
      <c r="BL570" s="3"/>
    </row>
    <row r="571" spans="16:64" hidden="1">
      <c r="P571" s="1"/>
      <c r="Q571" s="2"/>
      <c r="R571" s="2"/>
      <c r="S571" s="1"/>
      <c r="T571" s="1"/>
      <c r="U571" s="1"/>
      <c r="V571" s="1"/>
      <c r="W571" s="1"/>
      <c r="X571" s="1"/>
      <c r="Y571" s="1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1"/>
      <c r="BF571" s="1"/>
      <c r="BG571" s="3"/>
      <c r="BH571" s="3"/>
      <c r="BI571" s="1"/>
      <c r="BJ571" s="1"/>
      <c r="BK571" s="3"/>
      <c r="BL571" s="3"/>
    </row>
    <row r="572" spans="16:64" hidden="1">
      <c r="P572" s="1"/>
      <c r="Q572" s="2"/>
      <c r="R572" s="2"/>
      <c r="S572" s="1"/>
      <c r="T572" s="1"/>
      <c r="U572" s="1"/>
      <c r="V572" s="1"/>
      <c r="W572" s="1"/>
      <c r="X572" s="1"/>
      <c r="Y572" s="1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1"/>
      <c r="BF572" s="1"/>
      <c r="BG572" s="3"/>
      <c r="BH572" s="3"/>
      <c r="BI572" s="1"/>
      <c r="BJ572" s="1"/>
      <c r="BK572" s="3"/>
      <c r="BL572" s="3"/>
    </row>
    <row r="573" spans="16:64" hidden="1">
      <c r="P573" s="1"/>
      <c r="Q573" s="2"/>
      <c r="R573" s="2"/>
      <c r="S573" s="1"/>
      <c r="T573" s="1"/>
      <c r="U573" s="1"/>
      <c r="V573" s="1"/>
      <c r="W573" s="1"/>
      <c r="X573" s="1"/>
      <c r="Y573" s="1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1"/>
      <c r="BF573" s="1"/>
      <c r="BG573" s="3"/>
      <c r="BH573" s="3"/>
      <c r="BI573" s="1"/>
      <c r="BJ573" s="1"/>
      <c r="BK573" s="3"/>
      <c r="BL573" s="3"/>
    </row>
    <row r="574" spans="16:64" hidden="1">
      <c r="P574" s="1"/>
      <c r="Q574" s="2"/>
      <c r="R574" s="2"/>
      <c r="S574" s="1"/>
      <c r="T574" s="1"/>
      <c r="U574" s="1"/>
      <c r="V574" s="1"/>
      <c r="W574" s="1"/>
      <c r="X574" s="1"/>
      <c r="Y574" s="1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1"/>
      <c r="BF574" s="1"/>
      <c r="BG574" s="3"/>
      <c r="BH574" s="3"/>
      <c r="BI574" s="1"/>
      <c r="BJ574" s="1"/>
      <c r="BK574" s="3"/>
      <c r="BL574" s="3"/>
    </row>
    <row r="575" spans="16:64" hidden="1">
      <c r="P575" s="1"/>
      <c r="Q575" s="2"/>
      <c r="R575" s="2"/>
      <c r="S575" s="1"/>
      <c r="T575" s="1"/>
      <c r="U575" s="1"/>
      <c r="V575" s="1"/>
      <c r="W575" s="1"/>
      <c r="X575" s="1"/>
      <c r="Y575" s="1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1"/>
      <c r="BF575" s="1"/>
      <c r="BG575" s="3"/>
      <c r="BH575" s="3"/>
      <c r="BI575" s="1"/>
      <c r="BJ575" s="1"/>
      <c r="BK575" s="3"/>
      <c r="BL575" s="3"/>
    </row>
    <row r="576" spans="16:64" hidden="1">
      <c r="P576" s="1"/>
      <c r="Q576" s="2"/>
      <c r="R576" s="2"/>
      <c r="S576" s="1"/>
      <c r="T576" s="1"/>
      <c r="U576" s="1"/>
      <c r="V576" s="1"/>
      <c r="W576" s="1"/>
      <c r="X576" s="1"/>
      <c r="Y576" s="1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1"/>
      <c r="BF576" s="1"/>
      <c r="BG576" s="3"/>
      <c r="BH576" s="3"/>
      <c r="BI576" s="1"/>
      <c r="BJ576" s="1"/>
      <c r="BK576" s="3"/>
      <c r="BL576" s="3"/>
    </row>
    <row r="577" spans="16:64" hidden="1">
      <c r="P577" s="1"/>
      <c r="Q577" s="2"/>
      <c r="R577" s="2"/>
      <c r="S577" s="1"/>
      <c r="T577" s="1"/>
      <c r="U577" s="1"/>
      <c r="V577" s="1"/>
      <c r="W577" s="1"/>
      <c r="X577" s="1"/>
      <c r="Y577" s="1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1"/>
      <c r="BF577" s="1"/>
      <c r="BG577" s="3"/>
      <c r="BH577" s="3"/>
      <c r="BI577" s="1"/>
      <c r="BJ577" s="1"/>
      <c r="BK577" s="3"/>
      <c r="BL577" s="3"/>
    </row>
    <row r="578" spans="16:64" hidden="1">
      <c r="P578" s="1"/>
      <c r="Q578" s="2"/>
      <c r="R578" s="2"/>
      <c r="S578" s="1"/>
      <c r="T578" s="1"/>
      <c r="U578" s="1"/>
      <c r="V578" s="1"/>
      <c r="W578" s="1"/>
      <c r="X578" s="1"/>
      <c r="Y578" s="1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1"/>
      <c r="BF578" s="1"/>
      <c r="BG578" s="3"/>
      <c r="BH578" s="3"/>
      <c r="BI578" s="1"/>
      <c r="BJ578" s="1"/>
      <c r="BK578" s="3"/>
      <c r="BL578" s="3"/>
    </row>
    <row r="579" spans="16:64" hidden="1">
      <c r="P579" s="1"/>
      <c r="Q579" s="2"/>
      <c r="R579" s="2"/>
      <c r="S579" s="1"/>
      <c r="T579" s="1"/>
      <c r="U579" s="1"/>
      <c r="V579" s="1"/>
      <c r="W579" s="1"/>
      <c r="X579" s="1"/>
      <c r="Y579" s="1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1"/>
      <c r="BF579" s="1"/>
      <c r="BG579" s="3"/>
      <c r="BH579" s="3"/>
      <c r="BI579" s="1"/>
      <c r="BJ579" s="1"/>
      <c r="BK579" s="3"/>
      <c r="BL579" s="3"/>
    </row>
    <row r="580" spans="16:64" hidden="1">
      <c r="P580" s="1"/>
      <c r="Q580" s="2"/>
      <c r="R580" s="2"/>
      <c r="S580" s="1"/>
      <c r="T580" s="1"/>
      <c r="U580" s="1"/>
      <c r="V580" s="1"/>
      <c r="W580" s="1"/>
      <c r="X580" s="1"/>
      <c r="Y580" s="1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1"/>
      <c r="BF580" s="1"/>
      <c r="BG580" s="3"/>
      <c r="BH580" s="3"/>
      <c r="BI580" s="1"/>
      <c r="BJ580" s="1"/>
      <c r="BK580" s="3"/>
      <c r="BL580" s="3"/>
    </row>
    <row r="581" spans="16:64" hidden="1">
      <c r="P581" s="1"/>
      <c r="Q581" s="2"/>
      <c r="R581" s="2"/>
      <c r="S581" s="1"/>
      <c r="T581" s="1"/>
      <c r="U581" s="1"/>
      <c r="V581" s="1"/>
      <c r="W581" s="1"/>
      <c r="X581" s="1"/>
      <c r="Y581" s="1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1"/>
      <c r="BF581" s="1"/>
      <c r="BG581" s="3"/>
      <c r="BH581" s="3"/>
      <c r="BI581" s="1"/>
      <c r="BJ581" s="1"/>
      <c r="BK581" s="3"/>
      <c r="BL581" s="3"/>
    </row>
    <row r="582" spans="16:64" hidden="1">
      <c r="P582" s="1"/>
      <c r="Q582" s="2"/>
      <c r="R582" s="2"/>
      <c r="S582" s="1"/>
      <c r="T582" s="1"/>
      <c r="U582" s="1"/>
      <c r="V582" s="1"/>
      <c r="W582" s="1"/>
      <c r="X582" s="1"/>
      <c r="Y582" s="1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1"/>
      <c r="BF582" s="1"/>
      <c r="BG582" s="3"/>
      <c r="BH582" s="3"/>
      <c r="BI582" s="1"/>
      <c r="BJ582" s="1"/>
      <c r="BK582" s="3"/>
      <c r="BL582" s="3"/>
    </row>
    <row r="583" spans="16:64" hidden="1">
      <c r="P583" s="1"/>
      <c r="Q583" s="2"/>
      <c r="R583" s="2"/>
      <c r="S583" s="1"/>
      <c r="T583" s="1"/>
      <c r="U583" s="1"/>
      <c r="V583" s="1"/>
      <c r="W583" s="1"/>
      <c r="X583" s="1"/>
      <c r="Y583" s="1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1"/>
      <c r="BF583" s="1"/>
      <c r="BG583" s="3"/>
      <c r="BH583" s="3"/>
      <c r="BI583" s="1"/>
      <c r="BJ583" s="1"/>
      <c r="BK583" s="3"/>
      <c r="BL583" s="3"/>
    </row>
    <row r="584" spans="16:64" hidden="1">
      <c r="P584" s="1"/>
      <c r="Q584" s="2"/>
      <c r="R584" s="2"/>
      <c r="S584" s="1"/>
      <c r="T584" s="1"/>
      <c r="U584" s="1"/>
      <c r="V584" s="1"/>
      <c r="W584" s="1"/>
      <c r="X584" s="1"/>
      <c r="Y584" s="1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1"/>
      <c r="BF584" s="1"/>
      <c r="BG584" s="3"/>
      <c r="BH584" s="3"/>
      <c r="BI584" s="1"/>
      <c r="BJ584" s="1"/>
      <c r="BK584" s="3"/>
      <c r="BL584" s="3"/>
    </row>
    <row r="585" spans="16:64" hidden="1">
      <c r="P585" s="1"/>
      <c r="Q585" s="2"/>
      <c r="R585" s="2"/>
      <c r="S585" s="1"/>
      <c r="T585" s="1"/>
      <c r="U585" s="1"/>
      <c r="V585" s="1"/>
      <c r="W585" s="1"/>
      <c r="X585" s="1"/>
      <c r="Y585" s="1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1"/>
      <c r="BF585" s="1"/>
      <c r="BG585" s="3"/>
      <c r="BH585" s="3"/>
      <c r="BI585" s="1"/>
      <c r="BJ585" s="1"/>
      <c r="BK585" s="3"/>
      <c r="BL585" s="3"/>
    </row>
    <row r="586" spans="16:64" hidden="1">
      <c r="P586" s="1"/>
      <c r="Q586" s="2"/>
      <c r="R586" s="2"/>
      <c r="S586" s="1"/>
      <c r="T586" s="1"/>
      <c r="U586" s="1"/>
      <c r="V586" s="1"/>
      <c r="W586" s="1"/>
      <c r="X586" s="1"/>
      <c r="Y586" s="1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1"/>
      <c r="BF586" s="1"/>
      <c r="BG586" s="3"/>
      <c r="BH586" s="3"/>
      <c r="BI586" s="1"/>
      <c r="BJ586" s="1"/>
      <c r="BK586" s="3"/>
      <c r="BL586" s="3"/>
    </row>
    <row r="587" spans="16:64" hidden="1">
      <c r="P587" s="1"/>
      <c r="Q587" s="2"/>
      <c r="R587" s="2"/>
      <c r="S587" s="1"/>
      <c r="T587" s="1"/>
      <c r="U587" s="1"/>
      <c r="V587" s="1"/>
      <c r="W587" s="1"/>
      <c r="X587" s="1"/>
      <c r="Y587" s="1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1"/>
      <c r="BF587" s="1"/>
      <c r="BG587" s="3"/>
      <c r="BH587" s="3"/>
      <c r="BI587" s="1"/>
      <c r="BJ587" s="1"/>
      <c r="BK587" s="3"/>
      <c r="BL587" s="3"/>
    </row>
    <row r="588" spans="16:64" hidden="1">
      <c r="P588" s="1"/>
      <c r="Q588" s="2"/>
      <c r="R588" s="2"/>
      <c r="S588" s="1"/>
      <c r="T588" s="1"/>
      <c r="U588" s="1"/>
      <c r="V588" s="1"/>
      <c r="W588" s="1"/>
      <c r="X588" s="1"/>
      <c r="Y588" s="1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1"/>
      <c r="BF588" s="1"/>
      <c r="BG588" s="3"/>
      <c r="BH588" s="3"/>
      <c r="BI588" s="1"/>
      <c r="BJ588" s="1"/>
      <c r="BK588" s="3"/>
      <c r="BL588" s="3"/>
    </row>
    <row r="589" spans="16:64" hidden="1">
      <c r="P589" s="1"/>
      <c r="Q589" s="2"/>
      <c r="R589" s="2"/>
      <c r="S589" s="1"/>
      <c r="T589" s="1"/>
      <c r="U589" s="1"/>
      <c r="V589" s="1"/>
      <c r="W589" s="1"/>
      <c r="X589" s="1"/>
      <c r="Y589" s="1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1"/>
      <c r="BF589" s="1"/>
      <c r="BG589" s="3"/>
      <c r="BH589" s="3"/>
      <c r="BI589" s="1"/>
      <c r="BJ589" s="1"/>
      <c r="BK589" s="3"/>
      <c r="BL589" s="3"/>
    </row>
    <row r="590" spans="16:64" hidden="1">
      <c r="P590" s="1"/>
      <c r="Q590" s="2"/>
      <c r="R590" s="2"/>
      <c r="S590" s="1"/>
      <c r="T590" s="1"/>
      <c r="U590" s="1"/>
      <c r="V590" s="1"/>
      <c r="W590" s="1"/>
      <c r="X590" s="1"/>
      <c r="Y590" s="1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1"/>
      <c r="BF590" s="1"/>
      <c r="BG590" s="3"/>
      <c r="BH590" s="3"/>
      <c r="BI590" s="1"/>
      <c r="BJ590" s="1"/>
      <c r="BK590" s="3"/>
      <c r="BL590" s="3"/>
    </row>
    <row r="591" spans="16:64" hidden="1">
      <c r="P591" s="1"/>
      <c r="Q591" s="2"/>
      <c r="R591" s="2"/>
      <c r="S591" s="1"/>
      <c r="T591" s="1"/>
      <c r="U591" s="1"/>
      <c r="V591" s="1"/>
      <c r="W591" s="1"/>
      <c r="X591" s="1"/>
      <c r="Y591" s="1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1"/>
      <c r="BF591" s="1"/>
      <c r="BG591" s="3"/>
      <c r="BH591" s="3"/>
      <c r="BI591" s="1"/>
      <c r="BJ591" s="1"/>
      <c r="BK591" s="3"/>
      <c r="BL591" s="3"/>
    </row>
    <row r="592" spans="16:64" hidden="1">
      <c r="P592" s="1"/>
      <c r="Q592" s="2"/>
      <c r="R592" s="2"/>
      <c r="S592" s="1"/>
      <c r="T592" s="1"/>
      <c r="U592" s="1"/>
      <c r="V592" s="1"/>
      <c r="W592" s="1"/>
      <c r="X592" s="1"/>
      <c r="Y592" s="1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1"/>
      <c r="BF592" s="1"/>
      <c r="BG592" s="3"/>
      <c r="BH592" s="3"/>
      <c r="BI592" s="1"/>
      <c r="BJ592" s="1"/>
      <c r="BK592" s="3"/>
      <c r="BL592" s="3"/>
    </row>
    <row r="593" spans="16:64" hidden="1">
      <c r="P593" s="1"/>
      <c r="Q593" s="2"/>
      <c r="R593" s="2"/>
      <c r="S593" s="1"/>
      <c r="T593" s="1"/>
      <c r="U593" s="1"/>
      <c r="V593" s="1"/>
      <c r="W593" s="1"/>
      <c r="X593" s="1"/>
      <c r="Y593" s="1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1"/>
      <c r="BF593" s="1"/>
      <c r="BG593" s="3"/>
      <c r="BH593" s="3"/>
      <c r="BI593" s="1"/>
      <c r="BJ593" s="1"/>
      <c r="BK593" s="3"/>
      <c r="BL593" s="3"/>
    </row>
    <row r="594" spans="16:64" hidden="1">
      <c r="P594" s="1"/>
      <c r="Q594" s="2"/>
      <c r="R594" s="2"/>
      <c r="S594" s="1"/>
      <c r="T594" s="1"/>
      <c r="U594" s="1"/>
      <c r="V594" s="1"/>
      <c r="W594" s="1"/>
      <c r="X594" s="1"/>
      <c r="Y594" s="1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1"/>
      <c r="BF594" s="1"/>
      <c r="BG594" s="3"/>
      <c r="BH594" s="3"/>
      <c r="BI594" s="1"/>
      <c r="BJ594" s="1"/>
      <c r="BK594" s="3"/>
      <c r="BL594" s="3"/>
    </row>
    <row r="595" spans="16:64" hidden="1">
      <c r="P595" s="1"/>
      <c r="Q595" s="2"/>
      <c r="R595" s="2"/>
      <c r="S595" s="1"/>
      <c r="T595" s="1"/>
      <c r="U595" s="1"/>
      <c r="V595" s="1"/>
      <c r="W595" s="1"/>
      <c r="X595" s="1"/>
      <c r="Y595" s="1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1"/>
      <c r="BF595" s="1"/>
      <c r="BG595" s="3"/>
      <c r="BH595" s="3"/>
      <c r="BI595" s="1"/>
      <c r="BJ595" s="1"/>
      <c r="BK595" s="3"/>
      <c r="BL595" s="3"/>
    </row>
    <row r="596" spans="16:64" hidden="1">
      <c r="P596" s="1"/>
      <c r="Q596" s="2"/>
      <c r="R596" s="2"/>
      <c r="S596" s="1"/>
      <c r="T596" s="1"/>
      <c r="U596" s="1"/>
      <c r="V596" s="1"/>
      <c r="W596" s="1"/>
      <c r="X596" s="1"/>
      <c r="Y596" s="1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1"/>
      <c r="BF596" s="1"/>
      <c r="BG596" s="3"/>
      <c r="BH596" s="3"/>
      <c r="BI596" s="1"/>
      <c r="BJ596" s="1"/>
      <c r="BK596" s="3"/>
      <c r="BL596" s="3"/>
    </row>
    <row r="597" spans="16:64" hidden="1">
      <c r="P597" s="1"/>
      <c r="Q597" s="2"/>
      <c r="R597" s="2"/>
      <c r="S597" s="1"/>
      <c r="T597" s="1"/>
      <c r="U597" s="1"/>
      <c r="V597" s="1"/>
      <c r="W597" s="1"/>
      <c r="X597" s="1"/>
      <c r="Y597" s="1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1"/>
      <c r="BF597" s="1"/>
      <c r="BG597" s="3"/>
      <c r="BH597" s="3"/>
      <c r="BI597" s="1"/>
      <c r="BJ597" s="1"/>
      <c r="BK597" s="3"/>
      <c r="BL597" s="3"/>
    </row>
    <row r="598" spans="16:64" hidden="1">
      <c r="P598" s="1"/>
      <c r="Q598" s="2"/>
      <c r="R598" s="2"/>
      <c r="S598" s="1"/>
      <c r="T598" s="1"/>
      <c r="U598" s="1"/>
      <c r="V598" s="1"/>
      <c r="W598" s="1"/>
      <c r="X598" s="1"/>
      <c r="Y598" s="1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1"/>
      <c r="BF598" s="1"/>
      <c r="BG598" s="3"/>
      <c r="BH598" s="3"/>
      <c r="BI598" s="1"/>
      <c r="BJ598" s="1"/>
      <c r="BK598" s="3"/>
      <c r="BL598" s="3"/>
    </row>
    <row r="599" spans="16:64" hidden="1">
      <c r="P599" s="1"/>
      <c r="Q599" s="2"/>
      <c r="R599" s="2"/>
      <c r="S599" s="1"/>
      <c r="T599" s="1"/>
      <c r="U599" s="1"/>
      <c r="V599" s="1"/>
      <c r="W599" s="1"/>
      <c r="X599" s="1"/>
      <c r="Y599" s="1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1"/>
      <c r="BF599" s="1"/>
      <c r="BG599" s="3"/>
      <c r="BH599" s="3"/>
      <c r="BI599" s="1"/>
      <c r="BJ599" s="1"/>
      <c r="BK599" s="3"/>
      <c r="BL599" s="3"/>
    </row>
    <row r="600" spans="16:64" hidden="1">
      <c r="P600" s="1"/>
      <c r="Q600" s="2"/>
      <c r="R600" s="2"/>
      <c r="S600" s="1"/>
      <c r="T600" s="1"/>
      <c r="U600" s="1"/>
      <c r="V600" s="1"/>
      <c r="W600" s="1"/>
      <c r="X600" s="1"/>
      <c r="Y600" s="1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1"/>
      <c r="BF600" s="1"/>
      <c r="BG600" s="3"/>
      <c r="BH600" s="3"/>
      <c r="BI600" s="1"/>
      <c r="BJ600" s="1"/>
      <c r="BK600" s="3"/>
      <c r="BL600" s="3"/>
    </row>
    <row r="601" spans="16:64" hidden="1">
      <c r="P601" s="1"/>
      <c r="Q601" s="2"/>
      <c r="R601" s="2"/>
      <c r="S601" s="1"/>
      <c r="T601" s="1"/>
      <c r="U601" s="1"/>
      <c r="V601" s="1"/>
      <c r="W601" s="1"/>
      <c r="X601" s="1"/>
      <c r="Y601" s="1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1"/>
      <c r="BF601" s="1"/>
      <c r="BG601" s="3"/>
      <c r="BH601" s="3"/>
      <c r="BI601" s="1"/>
      <c r="BJ601" s="1"/>
      <c r="BK601" s="3"/>
      <c r="BL601" s="3"/>
    </row>
    <row r="602" spans="16:64" hidden="1">
      <c r="P602" s="1"/>
      <c r="Q602" s="2"/>
      <c r="R602" s="2"/>
      <c r="S602" s="1"/>
      <c r="T602" s="1"/>
      <c r="U602" s="1"/>
      <c r="V602" s="1"/>
      <c r="W602" s="1"/>
      <c r="X602" s="1"/>
      <c r="Y602" s="1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1"/>
      <c r="BF602" s="1"/>
      <c r="BG602" s="3"/>
      <c r="BH602" s="3"/>
      <c r="BI602" s="1"/>
      <c r="BJ602" s="1"/>
      <c r="BK602" s="3"/>
      <c r="BL602" s="3"/>
    </row>
    <row r="603" spans="16:64" hidden="1">
      <c r="P603" s="1"/>
      <c r="Q603" s="2"/>
      <c r="R603" s="2"/>
      <c r="S603" s="1"/>
      <c r="T603" s="1"/>
      <c r="U603" s="1"/>
      <c r="V603" s="1"/>
      <c r="W603" s="1"/>
      <c r="X603" s="1"/>
      <c r="Y603" s="1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1"/>
      <c r="BF603" s="1"/>
      <c r="BG603" s="3"/>
      <c r="BH603" s="3"/>
      <c r="BI603" s="1"/>
      <c r="BJ603" s="1"/>
      <c r="BK603" s="3"/>
      <c r="BL603" s="3"/>
    </row>
    <row r="604" spans="16:64" hidden="1">
      <c r="P604" s="1"/>
      <c r="Q604" s="2"/>
      <c r="R604" s="2"/>
      <c r="S604" s="1"/>
      <c r="T604" s="1"/>
      <c r="U604" s="1"/>
      <c r="V604" s="1"/>
      <c r="W604" s="1"/>
      <c r="X604" s="1"/>
      <c r="Y604" s="1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1"/>
      <c r="BF604" s="1"/>
      <c r="BG604" s="3"/>
      <c r="BH604" s="3"/>
      <c r="BI604" s="1"/>
      <c r="BJ604" s="1"/>
      <c r="BK604" s="3"/>
      <c r="BL604" s="3"/>
    </row>
    <row r="605" spans="16:64" hidden="1">
      <c r="P605" s="1"/>
      <c r="Q605" s="2"/>
      <c r="R605" s="2"/>
      <c r="S605" s="1"/>
      <c r="T605" s="1"/>
      <c r="U605" s="1"/>
      <c r="V605" s="1"/>
      <c r="W605" s="1"/>
      <c r="X605" s="1"/>
      <c r="Y605" s="1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1"/>
      <c r="BF605" s="1"/>
      <c r="BG605" s="3"/>
      <c r="BH605" s="3"/>
      <c r="BI605" s="1"/>
      <c r="BJ605" s="1"/>
      <c r="BK605" s="3"/>
      <c r="BL605" s="3"/>
    </row>
    <row r="606" spans="16:64" hidden="1">
      <c r="P606" s="1"/>
      <c r="Q606" s="2"/>
      <c r="R606" s="2"/>
      <c r="S606" s="1"/>
      <c r="T606" s="1"/>
      <c r="U606" s="1"/>
      <c r="V606" s="1"/>
      <c r="W606" s="1"/>
      <c r="X606" s="1"/>
      <c r="Y606" s="1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1"/>
      <c r="BF606" s="1"/>
      <c r="BG606" s="3"/>
      <c r="BH606" s="3"/>
      <c r="BI606" s="1"/>
      <c r="BJ606" s="1"/>
      <c r="BK606" s="3"/>
      <c r="BL606" s="3"/>
    </row>
    <row r="607" spans="16:64" hidden="1">
      <c r="P607" s="1"/>
      <c r="Q607" s="2"/>
      <c r="R607" s="2"/>
      <c r="S607" s="1"/>
      <c r="T607" s="1"/>
      <c r="U607" s="1"/>
      <c r="V607" s="1"/>
      <c r="W607" s="1"/>
      <c r="X607" s="1"/>
      <c r="Y607" s="1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1"/>
      <c r="BF607" s="1"/>
      <c r="BG607" s="3"/>
      <c r="BH607" s="3"/>
      <c r="BI607" s="1"/>
      <c r="BJ607" s="1"/>
      <c r="BK607" s="3"/>
      <c r="BL607" s="3"/>
    </row>
    <row r="608" spans="16:64" hidden="1">
      <c r="P608" s="1"/>
      <c r="Q608" s="2"/>
      <c r="R608" s="2"/>
      <c r="S608" s="1"/>
      <c r="T608" s="1"/>
      <c r="U608" s="1"/>
      <c r="V608" s="1"/>
      <c r="W608" s="1"/>
      <c r="X608" s="1"/>
      <c r="Y608" s="1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1"/>
      <c r="BF608" s="1"/>
      <c r="BG608" s="3"/>
      <c r="BH608" s="3"/>
      <c r="BI608" s="1"/>
      <c r="BJ608" s="1"/>
      <c r="BK608" s="3"/>
      <c r="BL608" s="3"/>
    </row>
    <row r="609" spans="16:64" hidden="1">
      <c r="P609" s="1"/>
      <c r="Q609" s="2"/>
      <c r="R609" s="2"/>
      <c r="S609" s="1"/>
      <c r="T609" s="1"/>
      <c r="U609" s="1"/>
      <c r="V609" s="1"/>
      <c r="W609" s="1"/>
      <c r="X609" s="1"/>
      <c r="Y609" s="1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1"/>
      <c r="BF609" s="1"/>
      <c r="BG609" s="3"/>
      <c r="BH609" s="3"/>
      <c r="BI609" s="1"/>
      <c r="BJ609" s="1"/>
      <c r="BK609" s="3"/>
      <c r="BL609" s="3"/>
    </row>
    <row r="610" spans="16:64" hidden="1">
      <c r="P610" s="1"/>
      <c r="Q610" s="2"/>
      <c r="R610" s="2"/>
      <c r="S610" s="1"/>
      <c r="T610" s="1"/>
      <c r="U610" s="1"/>
      <c r="V610" s="1"/>
      <c r="W610" s="1"/>
      <c r="X610" s="1"/>
      <c r="Y610" s="1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1"/>
      <c r="BF610" s="1"/>
      <c r="BG610" s="3"/>
      <c r="BH610" s="3"/>
      <c r="BI610" s="1"/>
      <c r="BJ610" s="1"/>
      <c r="BK610" s="3"/>
      <c r="BL610" s="3"/>
    </row>
    <row r="611" spans="16:64" hidden="1">
      <c r="P611" s="1"/>
      <c r="Q611" s="2"/>
      <c r="R611" s="2"/>
      <c r="S611" s="1"/>
      <c r="T611" s="1"/>
      <c r="U611" s="1"/>
      <c r="V611" s="1"/>
      <c r="W611" s="1"/>
      <c r="X611" s="1"/>
      <c r="Y611" s="1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1"/>
      <c r="BF611" s="1"/>
      <c r="BG611" s="3"/>
      <c r="BH611" s="3"/>
      <c r="BI611" s="1"/>
      <c r="BJ611" s="1"/>
      <c r="BK611" s="3"/>
      <c r="BL611" s="3"/>
    </row>
    <row r="612" spans="16:64" hidden="1">
      <c r="P612" s="1"/>
      <c r="Q612" s="2"/>
      <c r="R612" s="2"/>
      <c r="S612" s="1"/>
      <c r="T612" s="1"/>
      <c r="U612" s="1"/>
      <c r="V612" s="1"/>
      <c r="W612" s="1"/>
      <c r="X612" s="1"/>
      <c r="Y612" s="1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1"/>
      <c r="BF612" s="1"/>
      <c r="BG612" s="3"/>
      <c r="BH612" s="3"/>
      <c r="BI612" s="1"/>
      <c r="BJ612" s="1"/>
      <c r="BK612" s="3"/>
      <c r="BL612" s="3"/>
    </row>
    <row r="613" spans="16:64" hidden="1">
      <c r="P613" s="1"/>
      <c r="Q613" s="2"/>
      <c r="R613" s="2"/>
      <c r="S613" s="1"/>
      <c r="T613" s="1"/>
      <c r="U613" s="1"/>
      <c r="V613" s="1"/>
      <c r="W613" s="1"/>
      <c r="X613" s="1"/>
      <c r="Y613" s="1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1"/>
      <c r="BF613" s="1"/>
      <c r="BG613" s="3"/>
      <c r="BH613" s="3"/>
      <c r="BI613" s="1"/>
      <c r="BJ613" s="1"/>
      <c r="BK613" s="3"/>
      <c r="BL613" s="3"/>
    </row>
    <row r="614" spans="16:64" hidden="1">
      <c r="P614" s="1"/>
      <c r="Q614" s="2"/>
      <c r="R614" s="2"/>
      <c r="S614" s="1"/>
      <c r="T614" s="1"/>
      <c r="U614" s="1"/>
      <c r="V614" s="1"/>
      <c r="W614" s="1"/>
      <c r="X614" s="1"/>
      <c r="Y614" s="1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1"/>
      <c r="BF614" s="1"/>
      <c r="BG614" s="3"/>
      <c r="BH614" s="3"/>
      <c r="BI614" s="1"/>
      <c r="BJ614" s="1"/>
      <c r="BK614" s="3"/>
      <c r="BL614" s="3"/>
    </row>
    <row r="615" spans="16:64" hidden="1">
      <c r="P615" s="1"/>
      <c r="Q615" s="2"/>
      <c r="R615" s="2"/>
      <c r="S615" s="1"/>
      <c r="T615" s="1"/>
      <c r="U615" s="1"/>
      <c r="V615" s="1"/>
      <c r="W615" s="1"/>
      <c r="X615" s="1"/>
      <c r="Y615" s="1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1"/>
      <c r="BF615" s="1"/>
      <c r="BG615" s="3"/>
      <c r="BH615" s="3"/>
      <c r="BI615" s="1"/>
      <c r="BJ615" s="1"/>
      <c r="BK615" s="3"/>
      <c r="BL615" s="3"/>
    </row>
    <row r="616" spans="16:64" hidden="1">
      <c r="P616" s="1"/>
      <c r="Q616" s="2"/>
      <c r="R616" s="2"/>
      <c r="S616" s="1"/>
      <c r="T616" s="1"/>
      <c r="U616" s="1"/>
      <c r="V616" s="1"/>
      <c r="W616" s="1"/>
      <c r="X616" s="1"/>
      <c r="Y616" s="1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1"/>
      <c r="BF616" s="1"/>
      <c r="BG616" s="3"/>
      <c r="BH616" s="3"/>
      <c r="BI616" s="1"/>
      <c r="BJ616" s="1"/>
      <c r="BK616" s="3"/>
      <c r="BL616" s="3"/>
    </row>
    <row r="617" spans="16:64" hidden="1">
      <c r="P617" s="1"/>
      <c r="Q617" s="2"/>
      <c r="R617" s="2"/>
      <c r="S617" s="1"/>
      <c r="T617" s="1"/>
      <c r="U617" s="1"/>
      <c r="V617" s="1"/>
      <c r="W617" s="1"/>
      <c r="X617" s="1"/>
      <c r="Y617" s="1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1"/>
      <c r="BF617" s="1"/>
      <c r="BG617" s="3"/>
      <c r="BH617" s="3"/>
      <c r="BI617" s="1"/>
      <c r="BJ617" s="1"/>
      <c r="BK617" s="3"/>
      <c r="BL617" s="3"/>
    </row>
    <row r="618" spans="16:64" hidden="1">
      <c r="P618" s="1"/>
      <c r="Q618" s="2"/>
      <c r="R618" s="2"/>
      <c r="S618" s="1"/>
      <c r="T618" s="1"/>
      <c r="U618" s="1"/>
      <c r="V618" s="1"/>
      <c r="W618" s="1"/>
      <c r="X618" s="1"/>
      <c r="Y618" s="1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1"/>
      <c r="BF618" s="1"/>
      <c r="BG618" s="3"/>
      <c r="BH618" s="3"/>
      <c r="BI618" s="1"/>
      <c r="BJ618" s="1"/>
      <c r="BK618" s="3"/>
      <c r="BL618" s="3"/>
    </row>
    <row r="619" spans="16:64" hidden="1">
      <c r="P619" s="1"/>
      <c r="Q619" s="2"/>
      <c r="R619" s="2"/>
      <c r="S619" s="1"/>
      <c r="T619" s="1"/>
      <c r="U619" s="1"/>
      <c r="V619" s="1"/>
      <c r="W619" s="1"/>
      <c r="X619" s="1"/>
      <c r="Y619" s="1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1"/>
      <c r="BF619" s="1"/>
      <c r="BG619" s="3"/>
      <c r="BH619" s="3"/>
      <c r="BI619" s="1"/>
      <c r="BJ619" s="1"/>
      <c r="BK619" s="3"/>
      <c r="BL619" s="3"/>
    </row>
    <row r="620" spans="16:64" hidden="1">
      <c r="P620" s="1"/>
      <c r="Q620" s="2"/>
      <c r="R620" s="2"/>
      <c r="S620" s="1"/>
      <c r="T620" s="1"/>
      <c r="U620" s="1"/>
      <c r="V620" s="1"/>
      <c r="W620" s="1"/>
      <c r="X620" s="1"/>
      <c r="Y620" s="1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1"/>
      <c r="BF620" s="1"/>
      <c r="BG620" s="3"/>
      <c r="BH620" s="3"/>
      <c r="BI620" s="1"/>
      <c r="BJ620" s="1"/>
      <c r="BK620" s="3"/>
      <c r="BL620" s="3"/>
    </row>
    <row r="621" spans="16:64" hidden="1">
      <c r="P621" s="1"/>
      <c r="Q621" s="2"/>
      <c r="R621" s="2"/>
      <c r="S621" s="1"/>
      <c r="T621" s="1"/>
      <c r="U621" s="1"/>
      <c r="V621" s="1"/>
      <c r="W621" s="1"/>
      <c r="X621" s="1"/>
      <c r="Y621" s="1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1"/>
      <c r="BF621" s="1"/>
      <c r="BG621" s="3"/>
      <c r="BH621" s="3"/>
      <c r="BI621" s="1"/>
      <c r="BJ621" s="1"/>
      <c r="BK621" s="3"/>
      <c r="BL621" s="3"/>
    </row>
    <row r="622" spans="16:64" hidden="1">
      <c r="P622" s="1"/>
      <c r="Q622" s="2"/>
      <c r="R622" s="2"/>
      <c r="S622" s="1"/>
      <c r="T622" s="1"/>
      <c r="U622" s="1"/>
      <c r="V622" s="1"/>
      <c r="W622" s="1"/>
      <c r="X622" s="1"/>
      <c r="Y622" s="1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1"/>
      <c r="BF622" s="1"/>
      <c r="BG622" s="3"/>
      <c r="BH622" s="3"/>
      <c r="BI622" s="1"/>
      <c r="BJ622" s="1"/>
      <c r="BK622" s="3"/>
      <c r="BL622" s="3"/>
    </row>
    <row r="623" spans="16:64" hidden="1">
      <c r="P623" s="1"/>
      <c r="Q623" s="2"/>
      <c r="R623" s="2"/>
      <c r="S623" s="1"/>
      <c r="T623" s="1"/>
      <c r="U623" s="1"/>
      <c r="V623" s="1"/>
      <c r="W623" s="1"/>
      <c r="X623" s="1"/>
      <c r="Y623" s="1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1"/>
      <c r="BF623" s="1"/>
      <c r="BG623" s="3"/>
      <c r="BH623" s="3"/>
      <c r="BI623" s="1"/>
      <c r="BJ623" s="1"/>
      <c r="BK623" s="3"/>
      <c r="BL623" s="3"/>
    </row>
    <row r="624" spans="16:64" hidden="1">
      <c r="P624" s="1"/>
      <c r="Q624" s="2"/>
      <c r="R624" s="2"/>
      <c r="S624" s="1"/>
      <c r="T624" s="1"/>
      <c r="U624" s="1"/>
      <c r="V624" s="1"/>
      <c r="W624" s="1"/>
      <c r="X624" s="1"/>
      <c r="Y624" s="1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1"/>
      <c r="BF624" s="1"/>
      <c r="BG624" s="3"/>
      <c r="BH624" s="3"/>
      <c r="BI624" s="1"/>
      <c r="BJ624" s="1"/>
      <c r="BK624" s="3"/>
      <c r="BL624" s="3"/>
    </row>
    <row r="625" spans="16:64" hidden="1">
      <c r="P625" s="1"/>
      <c r="Q625" s="2"/>
      <c r="R625" s="2"/>
      <c r="S625" s="1"/>
      <c r="T625" s="1"/>
      <c r="U625" s="1"/>
      <c r="V625" s="1"/>
      <c r="W625" s="1"/>
      <c r="X625" s="1"/>
      <c r="Y625" s="1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1"/>
      <c r="BF625" s="1"/>
      <c r="BG625" s="3"/>
      <c r="BH625" s="3"/>
      <c r="BI625" s="1"/>
      <c r="BJ625" s="1"/>
      <c r="BK625" s="3"/>
      <c r="BL625" s="3"/>
    </row>
    <row r="626" spans="16:64" hidden="1">
      <c r="P626" s="1"/>
      <c r="Q626" s="2"/>
      <c r="R626" s="2"/>
      <c r="S626" s="1"/>
      <c r="T626" s="1"/>
      <c r="U626" s="1"/>
      <c r="V626" s="1"/>
      <c r="W626" s="1"/>
      <c r="X626" s="1"/>
      <c r="Y626" s="1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1"/>
      <c r="BF626" s="1"/>
      <c r="BG626" s="3"/>
      <c r="BH626" s="3"/>
      <c r="BI626" s="1"/>
      <c r="BJ626" s="1"/>
      <c r="BK626" s="3"/>
      <c r="BL626" s="3"/>
    </row>
    <row r="627" spans="16:64" hidden="1">
      <c r="P627" s="1"/>
      <c r="Q627" s="2"/>
      <c r="R627" s="2"/>
      <c r="S627" s="1"/>
      <c r="T627" s="1"/>
      <c r="U627" s="1"/>
      <c r="V627" s="1"/>
      <c r="W627" s="1"/>
      <c r="X627" s="1"/>
      <c r="Y627" s="1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1"/>
      <c r="BF627" s="1"/>
      <c r="BG627" s="3"/>
      <c r="BH627" s="3"/>
      <c r="BI627" s="1"/>
      <c r="BJ627" s="1"/>
      <c r="BK627" s="3"/>
      <c r="BL627" s="3"/>
    </row>
    <row r="628" spans="16:64" hidden="1">
      <c r="P628" s="1"/>
      <c r="Q628" s="2"/>
      <c r="R628" s="2"/>
      <c r="S628" s="1"/>
      <c r="T628" s="1"/>
      <c r="U628" s="1"/>
      <c r="V628" s="1"/>
      <c r="W628" s="1"/>
      <c r="X628" s="1"/>
      <c r="Y628" s="1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1"/>
      <c r="BF628" s="1"/>
      <c r="BG628" s="3"/>
      <c r="BH628" s="3"/>
      <c r="BI628" s="1"/>
      <c r="BJ628" s="1"/>
      <c r="BK628" s="3"/>
      <c r="BL628" s="3"/>
    </row>
    <row r="629" spans="16:64" hidden="1">
      <c r="P629" s="1"/>
      <c r="Q629" s="2"/>
      <c r="R629" s="2"/>
      <c r="S629" s="1"/>
      <c r="T629" s="1"/>
      <c r="U629" s="1"/>
      <c r="V629" s="1"/>
      <c r="W629" s="1"/>
      <c r="X629" s="1"/>
      <c r="Y629" s="1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1"/>
      <c r="BF629" s="1"/>
      <c r="BG629" s="3"/>
      <c r="BH629" s="3"/>
      <c r="BI629" s="1"/>
      <c r="BJ629" s="1"/>
      <c r="BK629" s="3"/>
      <c r="BL629" s="3"/>
    </row>
    <row r="630" spans="16:64" hidden="1">
      <c r="P630" s="1"/>
      <c r="Q630" s="2"/>
      <c r="R630" s="2"/>
      <c r="S630" s="1"/>
      <c r="T630" s="1"/>
      <c r="U630" s="1"/>
      <c r="V630" s="1"/>
      <c r="W630" s="1"/>
      <c r="X630" s="1"/>
      <c r="Y630" s="1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1"/>
      <c r="BF630" s="1"/>
      <c r="BG630" s="3"/>
      <c r="BH630" s="3"/>
      <c r="BI630" s="1"/>
      <c r="BJ630" s="1"/>
      <c r="BK630" s="3"/>
      <c r="BL630" s="3"/>
    </row>
    <row r="631" spans="16:64" hidden="1">
      <c r="P631" s="1"/>
      <c r="Q631" s="2"/>
      <c r="R631" s="2"/>
      <c r="S631" s="1"/>
      <c r="T631" s="1"/>
      <c r="U631" s="1"/>
      <c r="V631" s="1"/>
      <c r="W631" s="1"/>
      <c r="X631" s="1"/>
      <c r="Y631" s="1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1"/>
      <c r="BF631" s="1"/>
      <c r="BG631" s="3"/>
      <c r="BH631" s="3"/>
      <c r="BI631" s="1"/>
      <c r="BJ631" s="1"/>
      <c r="BK631" s="3"/>
      <c r="BL631" s="3"/>
    </row>
    <row r="632" spans="16:64" hidden="1">
      <c r="P632" s="1"/>
      <c r="Q632" s="2"/>
      <c r="R632" s="2"/>
      <c r="S632" s="1"/>
      <c r="T632" s="1"/>
      <c r="U632" s="1"/>
      <c r="V632" s="1"/>
      <c r="W632" s="1"/>
      <c r="X632" s="1"/>
      <c r="Y632" s="1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1"/>
      <c r="BF632" s="1"/>
      <c r="BG632" s="3"/>
      <c r="BH632" s="3"/>
      <c r="BI632" s="1"/>
      <c r="BJ632" s="1"/>
      <c r="BK632" s="3"/>
      <c r="BL632" s="3"/>
    </row>
    <row r="633" spans="16:64" hidden="1">
      <c r="P633" s="1"/>
      <c r="Q633" s="2"/>
      <c r="R633" s="2"/>
      <c r="S633" s="1"/>
      <c r="T633" s="1"/>
      <c r="U633" s="1"/>
      <c r="V633" s="1"/>
      <c r="W633" s="1"/>
      <c r="X633" s="1"/>
      <c r="Y633" s="1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1"/>
      <c r="BF633" s="1"/>
      <c r="BG633" s="3"/>
      <c r="BH633" s="3"/>
      <c r="BI633" s="1"/>
      <c r="BJ633" s="1"/>
      <c r="BK633" s="3"/>
      <c r="BL633" s="3"/>
    </row>
    <row r="634" spans="16:64" hidden="1">
      <c r="P634" s="1"/>
      <c r="Q634" s="2"/>
      <c r="R634" s="2"/>
      <c r="S634" s="1"/>
      <c r="T634" s="1"/>
      <c r="U634" s="1"/>
      <c r="V634" s="1"/>
      <c r="W634" s="1"/>
      <c r="X634" s="1"/>
      <c r="Y634" s="1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1"/>
      <c r="BF634" s="1"/>
      <c r="BG634" s="3"/>
      <c r="BH634" s="3"/>
      <c r="BI634" s="1"/>
      <c r="BJ634" s="1"/>
      <c r="BK634" s="3"/>
      <c r="BL634" s="3"/>
    </row>
    <row r="635" spans="16:64" hidden="1">
      <c r="P635" s="1"/>
      <c r="Q635" s="2"/>
      <c r="R635" s="2"/>
      <c r="S635" s="1"/>
      <c r="T635" s="1"/>
      <c r="U635" s="1"/>
      <c r="V635" s="1"/>
      <c r="W635" s="1"/>
      <c r="X635" s="1"/>
      <c r="Y635" s="1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1"/>
      <c r="BF635" s="1"/>
      <c r="BG635" s="3"/>
      <c r="BH635" s="3"/>
      <c r="BI635" s="1"/>
      <c r="BJ635" s="1"/>
      <c r="BK635" s="3"/>
      <c r="BL635" s="3"/>
    </row>
    <row r="636" spans="16:64" hidden="1">
      <c r="P636" s="1"/>
      <c r="Q636" s="2"/>
      <c r="R636" s="2"/>
      <c r="S636" s="1"/>
      <c r="T636" s="1"/>
      <c r="U636" s="1"/>
      <c r="V636" s="1"/>
      <c r="W636" s="1"/>
      <c r="X636" s="1"/>
      <c r="Y636" s="1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1"/>
      <c r="BF636" s="1"/>
      <c r="BG636" s="3"/>
      <c r="BH636" s="3"/>
      <c r="BI636" s="1"/>
      <c r="BJ636" s="1"/>
      <c r="BK636" s="3"/>
      <c r="BL636" s="3"/>
    </row>
    <row r="637" spans="16:64" hidden="1">
      <c r="P637" s="1"/>
      <c r="Q637" s="2"/>
      <c r="R637" s="2"/>
      <c r="S637" s="1"/>
      <c r="T637" s="1"/>
      <c r="U637" s="1"/>
      <c r="V637" s="1"/>
      <c r="W637" s="1"/>
      <c r="X637" s="1"/>
      <c r="Y637" s="1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1"/>
      <c r="BF637" s="1"/>
      <c r="BG637" s="3"/>
      <c r="BH637" s="3"/>
      <c r="BI637" s="1"/>
      <c r="BJ637" s="1"/>
      <c r="BK637" s="3"/>
      <c r="BL637" s="3"/>
    </row>
    <row r="638" spans="16:64" hidden="1">
      <c r="P638" s="1"/>
      <c r="Q638" s="2"/>
      <c r="R638" s="2"/>
      <c r="S638" s="1"/>
      <c r="T638" s="1"/>
      <c r="U638" s="1"/>
      <c r="V638" s="1"/>
      <c r="W638" s="1"/>
      <c r="X638" s="1"/>
      <c r="Y638" s="1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1"/>
      <c r="BF638" s="1"/>
      <c r="BG638" s="3"/>
      <c r="BH638" s="3"/>
      <c r="BI638" s="1"/>
      <c r="BJ638" s="1"/>
      <c r="BK638" s="3"/>
      <c r="BL638" s="3"/>
    </row>
    <row r="639" spans="16:64" hidden="1">
      <c r="P639" s="1"/>
      <c r="Q639" s="2"/>
      <c r="R639" s="2"/>
      <c r="S639" s="1"/>
      <c r="T639" s="1"/>
      <c r="U639" s="1"/>
      <c r="V639" s="1"/>
      <c r="W639" s="1"/>
      <c r="X639" s="1"/>
      <c r="Y639" s="1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1"/>
      <c r="BF639" s="1"/>
      <c r="BG639" s="3"/>
      <c r="BH639" s="3"/>
      <c r="BI639" s="1"/>
      <c r="BJ639" s="1"/>
      <c r="BK639" s="3"/>
      <c r="BL639" s="3"/>
    </row>
    <row r="640" spans="16:64" hidden="1">
      <c r="P640" s="1"/>
      <c r="Q640" s="2"/>
      <c r="R640" s="2"/>
      <c r="S640" s="1"/>
      <c r="T640" s="1"/>
      <c r="U640" s="1"/>
      <c r="V640" s="1"/>
      <c r="W640" s="1"/>
      <c r="X640" s="1"/>
      <c r="Y640" s="1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1"/>
      <c r="BF640" s="1"/>
      <c r="BG640" s="3"/>
      <c r="BH640" s="3"/>
      <c r="BI640" s="1"/>
      <c r="BJ640" s="1"/>
      <c r="BK640" s="3"/>
      <c r="BL640" s="3"/>
    </row>
    <row r="641" spans="16:64" hidden="1">
      <c r="P641" s="1"/>
      <c r="Q641" s="2"/>
      <c r="R641" s="2"/>
      <c r="S641" s="1"/>
      <c r="T641" s="1"/>
      <c r="U641" s="1"/>
      <c r="V641" s="1"/>
      <c r="W641" s="1"/>
      <c r="X641" s="1"/>
      <c r="Y641" s="1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1"/>
      <c r="BF641" s="1"/>
      <c r="BG641" s="3"/>
      <c r="BH641" s="3"/>
      <c r="BI641" s="1"/>
      <c r="BJ641" s="1"/>
      <c r="BK641" s="3"/>
      <c r="BL641" s="3"/>
    </row>
    <row r="642" spans="16:64" hidden="1">
      <c r="P642" s="1"/>
      <c r="Q642" s="2"/>
      <c r="R642" s="2"/>
      <c r="S642" s="1"/>
      <c r="T642" s="1"/>
      <c r="U642" s="1"/>
      <c r="V642" s="1"/>
      <c r="W642" s="1"/>
      <c r="X642" s="1"/>
      <c r="Y642" s="1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1"/>
      <c r="BF642" s="1"/>
      <c r="BG642" s="3"/>
      <c r="BH642" s="3"/>
      <c r="BI642" s="1"/>
      <c r="BJ642" s="1"/>
      <c r="BK642" s="3"/>
      <c r="BL642" s="3"/>
    </row>
    <row r="643" spans="16:64" hidden="1">
      <c r="P643" s="1"/>
      <c r="Q643" s="2"/>
      <c r="R643" s="2"/>
      <c r="S643" s="1"/>
      <c r="T643" s="1"/>
      <c r="U643" s="1"/>
      <c r="V643" s="1"/>
      <c r="W643" s="1"/>
      <c r="X643" s="1"/>
      <c r="Y643" s="1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1"/>
      <c r="BF643" s="1"/>
      <c r="BG643" s="3"/>
      <c r="BH643" s="3"/>
      <c r="BI643" s="1"/>
      <c r="BJ643" s="1"/>
      <c r="BK643" s="3"/>
      <c r="BL643" s="3"/>
    </row>
    <row r="644" spans="16:64" hidden="1">
      <c r="P644" s="1"/>
      <c r="Q644" s="2"/>
      <c r="R644" s="2"/>
      <c r="S644" s="1"/>
      <c r="T644" s="1"/>
      <c r="U644" s="1"/>
      <c r="V644" s="1"/>
      <c r="W644" s="1"/>
      <c r="X644" s="1"/>
      <c r="Y644" s="1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1"/>
      <c r="BF644" s="1"/>
      <c r="BG644" s="3"/>
      <c r="BH644" s="3"/>
      <c r="BI644" s="1"/>
      <c r="BJ644" s="1"/>
      <c r="BK644" s="3"/>
      <c r="BL644" s="3"/>
    </row>
    <row r="645" spans="16:64" hidden="1">
      <c r="P645" s="1"/>
      <c r="Q645" s="2"/>
      <c r="R645" s="2"/>
      <c r="S645" s="1"/>
      <c r="T645" s="1"/>
      <c r="U645" s="1"/>
      <c r="V645" s="1"/>
      <c r="W645" s="1"/>
      <c r="X645" s="1"/>
      <c r="Y645" s="1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1"/>
      <c r="BF645" s="1"/>
      <c r="BG645" s="3"/>
      <c r="BH645" s="3"/>
      <c r="BI645" s="1"/>
      <c r="BJ645" s="1"/>
      <c r="BK645" s="3"/>
      <c r="BL645" s="3"/>
    </row>
    <row r="646" spans="16:64" hidden="1">
      <c r="P646" s="1"/>
      <c r="Q646" s="2"/>
      <c r="R646" s="2"/>
      <c r="S646" s="1"/>
      <c r="T646" s="1"/>
      <c r="U646" s="1"/>
      <c r="V646" s="1"/>
      <c r="W646" s="1"/>
      <c r="X646" s="1"/>
      <c r="Y646" s="1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1"/>
      <c r="BF646" s="1"/>
      <c r="BG646" s="3"/>
      <c r="BH646" s="3"/>
      <c r="BI646" s="1"/>
      <c r="BJ646" s="1"/>
      <c r="BK646" s="3"/>
      <c r="BL646" s="3"/>
    </row>
    <row r="647" spans="16:64" hidden="1">
      <c r="P647" s="1"/>
      <c r="Q647" s="2"/>
      <c r="R647" s="2"/>
      <c r="S647" s="1"/>
      <c r="T647" s="1"/>
      <c r="U647" s="1"/>
      <c r="V647" s="1"/>
      <c r="W647" s="1"/>
      <c r="X647" s="1"/>
      <c r="Y647" s="1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1"/>
      <c r="BF647" s="1"/>
      <c r="BG647" s="3"/>
      <c r="BH647" s="3"/>
      <c r="BI647" s="1"/>
      <c r="BJ647" s="1"/>
      <c r="BK647" s="3"/>
      <c r="BL647" s="3"/>
    </row>
    <row r="648" spans="16:64" hidden="1">
      <c r="P648" s="1"/>
      <c r="Q648" s="2"/>
      <c r="R648" s="2"/>
      <c r="S648" s="1"/>
      <c r="T648" s="1"/>
      <c r="U648" s="1"/>
      <c r="V648" s="1"/>
      <c r="W648" s="1"/>
      <c r="X648" s="1"/>
      <c r="Y648" s="1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1"/>
      <c r="BF648" s="1"/>
      <c r="BG648" s="3"/>
      <c r="BH648" s="3"/>
      <c r="BI648" s="1"/>
      <c r="BJ648" s="1"/>
      <c r="BK648" s="3"/>
      <c r="BL648" s="3"/>
    </row>
    <row r="649" spans="16:64" hidden="1">
      <c r="P649" s="1"/>
      <c r="Q649" s="2"/>
      <c r="R649" s="2"/>
      <c r="S649" s="1"/>
      <c r="T649" s="1"/>
      <c r="U649" s="1"/>
      <c r="V649" s="1"/>
      <c r="W649" s="1"/>
      <c r="X649" s="1"/>
      <c r="Y649" s="1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1"/>
      <c r="BF649" s="1"/>
      <c r="BG649" s="3"/>
      <c r="BH649" s="3"/>
      <c r="BI649" s="1"/>
      <c r="BJ649" s="1"/>
      <c r="BK649" s="3"/>
      <c r="BL649" s="3"/>
    </row>
    <row r="650" spans="16:64" hidden="1">
      <c r="P650" s="1"/>
      <c r="Q650" s="2"/>
      <c r="R650" s="2"/>
      <c r="S650" s="1"/>
      <c r="T650" s="1"/>
      <c r="U650" s="1"/>
      <c r="V650" s="1"/>
      <c r="W650" s="1"/>
      <c r="X650" s="1"/>
      <c r="Y650" s="1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1"/>
      <c r="BF650" s="1"/>
      <c r="BG650" s="3"/>
      <c r="BH650" s="3"/>
      <c r="BI650" s="1"/>
      <c r="BJ650" s="1"/>
      <c r="BK650" s="3"/>
      <c r="BL650" s="3"/>
    </row>
    <row r="651" spans="16:64" hidden="1">
      <c r="P651" s="1"/>
      <c r="Q651" s="2"/>
      <c r="R651" s="2"/>
      <c r="S651" s="1"/>
      <c r="T651" s="1"/>
      <c r="U651" s="1"/>
      <c r="V651" s="1"/>
      <c r="W651" s="1"/>
      <c r="X651" s="1"/>
      <c r="Y651" s="1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1"/>
      <c r="BF651" s="1"/>
      <c r="BG651" s="3"/>
      <c r="BH651" s="3"/>
      <c r="BI651" s="1"/>
      <c r="BJ651" s="1"/>
      <c r="BK651" s="3"/>
      <c r="BL651" s="3"/>
    </row>
    <row r="652" spans="16:64" hidden="1">
      <c r="P652" s="1"/>
      <c r="Q652" s="2"/>
      <c r="R652" s="2"/>
      <c r="S652" s="1"/>
      <c r="T652" s="1"/>
      <c r="U652" s="1"/>
      <c r="V652" s="1"/>
      <c r="W652" s="1"/>
      <c r="X652" s="1"/>
      <c r="Y652" s="1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1"/>
      <c r="BF652" s="1"/>
      <c r="BG652" s="3"/>
      <c r="BH652" s="3"/>
      <c r="BI652" s="1"/>
      <c r="BJ652" s="1"/>
      <c r="BK652" s="3"/>
      <c r="BL652" s="3"/>
    </row>
    <row r="653" spans="16:64" hidden="1">
      <c r="P653" s="1"/>
      <c r="Q653" s="2"/>
      <c r="R653" s="2"/>
      <c r="S653" s="1"/>
      <c r="T653" s="1"/>
      <c r="U653" s="1"/>
      <c r="V653" s="1"/>
      <c r="W653" s="1"/>
      <c r="X653" s="1"/>
      <c r="Y653" s="1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1"/>
      <c r="BF653" s="1"/>
      <c r="BG653" s="3"/>
      <c r="BH653" s="3"/>
      <c r="BI653" s="1"/>
      <c r="BJ653" s="1"/>
      <c r="BK653" s="3"/>
      <c r="BL653" s="3"/>
    </row>
    <row r="654" spans="16:64" hidden="1">
      <c r="P654" s="1"/>
      <c r="Q654" s="2"/>
      <c r="R654" s="2"/>
      <c r="S654" s="1"/>
      <c r="T654" s="1"/>
      <c r="U654" s="1"/>
      <c r="V654" s="1"/>
      <c r="W654" s="1"/>
      <c r="X654" s="1"/>
      <c r="Y654" s="1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1"/>
      <c r="BF654" s="1"/>
      <c r="BG654" s="3"/>
      <c r="BH654" s="3"/>
      <c r="BI654" s="1"/>
      <c r="BJ654" s="1"/>
      <c r="BK654" s="3"/>
      <c r="BL654" s="3"/>
    </row>
    <row r="655" spans="16:64" hidden="1">
      <c r="P655" s="1"/>
      <c r="Q655" s="2"/>
      <c r="R655" s="2"/>
      <c r="S655" s="1"/>
      <c r="T655" s="1"/>
      <c r="U655" s="1"/>
      <c r="V655" s="1"/>
      <c r="W655" s="1"/>
      <c r="X655" s="1"/>
      <c r="Y655" s="1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1"/>
      <c r="BF655" s="1"/>
      <c r="BG655" s="3"/>
      <c r="BH655" s="3"/>
      <c r="BI655" s="1"/>
      <c r="BJ655" s="1"/>
      <c r="BK655" s="3"/>
      <c r="BL655" s="3"/>
    </row>
    <row r="656" spans="16:64" hidden="1">
      <c r="P656" s="1"/>
      <c r="Q656" s="2"/>
      <c r="R656" s="2"/>
      <c r="S656" s="1"/>
      <c r="T656" s="1"/>
      <c r="U656" s="1"/>
      <c r="V656" s="1"/>
      <c r="W656" s="1"/>
      <c r="X656" s="1"/>
      <c r="Y656" s="1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1"/>
      <c r="BF656" s="1"/>
      <c r="BG656" s="3"/>
      <c r="BH656" s="3"/>
      <c r="BI656" s="1"/>
      <c r="BJ656" s="1"/>
      <c r="BK656" s="3"/>
      <c r="BL656" s="3"/>
    </row>
    <row r="657" spans="16:64" hidden="1">
      <c r="P657" s="1"/>
      <c r="Q657" s="2"/>
      <c r="R657" s="2"/>
      <c r="S657" s="1"/>
      <c r="T657" s="1"/>
      <c r="U657" s="1"/>
      <c r="V657" s="1"/>
      <c r="W657" s="1"/>
      <c r="X657" s="1"/>
      <c r="Y657" s="1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1"/>
      <c r="BF657" s="1"/>
      <c r="BG657" s="3"/>
      <c r="BH657" s="3"/>
      <c r="BI657" s="1"/>
      <c r="BJ657" s="1"/>
      <c r="BK657" s="3"/>
      <c r="BL657" s="3"/>
    </row>
    <row r="658" spans="16:64" hidden="1">
      <c r="P658" s="1"/>
      <c r="Q658" s="2"/>
      <c r="R658" s="2"/>
      <c r="S658" s="1"/>
      <c r="T658" s="1"/>
      <c r="U658" s="1"/>
      <c r="V658" s="1"/>
      <c r="W658" s="1"/>
      <c r="X658" s="1"/>
      <c r="Y658" s="1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1"/>
      <c r="BF658" s="1"/>
      <c r="BG658" s="3"/>
      <c r="BH658" s="3"/>
      <c r="BI658" s="1"/>
      <c r="BJ658" s="1"/>
      <c r="BK658" s="3"/>
      <c r="BL658" s="3"/>
    </row>
    <row r="659" spans="16:64" hidden="1">
      <c r="P659" s="1"/>
      <c r="Q659" s="2"/>
      <c r="R659" s="2"/>
      <c r="S659" s="1"/>
      <c r="T659" s="1"/>
      <c r="U659" s="1"/>
      <c r="V659" s="1"/>
      <c r="W659" s="1"/>
      <c r="X659" s="1"/>
      <c r="Y659" s="1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1"/>
      <c r="BF659" s="1"/>
      <c r="BG659" s="3"/>
      <c r="BH659" s="3"/>
      <c r="BI659" s="1"/>
      <c r="BJ659" s="1"/>
      <c r="BK659" s="3"/>
      <c r="BL659" s="3"/>
    </row>
    <row r="660" spans="16:64" hidden="1">
      <c r="P660" s="1"/>
      <c r="Q660" s="2"/>
      <c r="R660" s="2"/>
      <c r="S660" s="1"/>
      <c r="T660" s="1"/>
      <c r="U660" s="1"/>
      <c r="V660" s="1"/>
      <c r="W660" s="1"/>
      <c r="X660" s="1"/>
      <c r="Y660" s="1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1"/>
      <c r="BF660" s="1"/>
      <c r="BG660" s="3"/>
      <c r="BH660" s="3"/>
      <c r="BI660" s="1"/>
      <c r="BJ660" s="1"/>
      <c r="BK660" s="3"/>
      <c r="BL660" s="3"/>
    </row>
    <row r="661" spans="16:64" hidden="1">
      <c r="P661" s="1"/>
      <c r="Q661" s="2"/>
      <c r="R661" s="2"/>
      <c r="S661" s="1"/>
      <c r="T661" s="1"/>
      <c r="U661" s="1"/>
      <c r="V661" s="1"/>
      <c r="W661" s="1"/>
      <c r="X661" s="1"/>
      <c r="Y661" s="1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1"/>
      <c r="BF661" s="1"/>
      <c r="BG661" s="3"/>
      <c r="BH661" s="3"/>
      <c r="BI661" s="1"/>
      <c r="BJ661" s="1"/>
      <c r="BK661" s="3"/>
      <c r="BL661" s="3"/>
    </row>
    <row r="662" spans="16:64" hidden="1">
      <c r="P662" s="1"/>
      <c r="Q662" s="2"/>
      <c r="R662" s="2"/>
      <c r="S662" s="1"/>
      <c r="T662" s="1"/>
      <c r="U662" s="1"/>
      <c r="V662" s="1"/>
      <c r="W662" s="1"/>
      <c r="X662" s="1"/>
      <c r="Y662" s="1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1"/>
      <c r="BF662" s="1"/>
      <c r="BG662" s="3"/>
      <c r="BH662" s="3"/>
      <c r="BI662" s="1"/>
      <c r="BJ662" s="1"/>
      <c r="BK662" s="3"/>
      <c r="BL662" s="3"/>
    </row>
    <row r="663" spans="16:64" hidden="1">
      <c r="P663" s="1"/>
      <c r="Q663" s="2"/>
      <c r="R663" s="2"/>
      <c r="S663" s="1"/>
      <c r="T663" s="1"/>
      <c r="U663" s="1"/>
      <c r="V663" s="1"/>
      <c r="W663" s="1"/>
      <c r="X663" s="1"/>
      <c r="Y663" s="1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1"/>
      <c r="BF663" s="1"/>
      <c r="BG663" s="3"/>
      <c r="BH663" s="3"/>
      <c r="BI663" s="1"/>
      <c r="BJ663" s="1"/>
      <c r="BK663" s="3"/>
      <c r="BL663" s="3"/>
    </row>
    <row r="664" spans="16:64" hidden="1">
      <c r="P664" s="1"/>
      <c r="Q664" s="2"/>
      <c r="R664" s="2"/>
      <c r="S664" s="1"/>
      <c r="T664" s="1"/>
      <c r="U664" s="1"/>
      <c r="V664" s="1"/>
      <c r="W664" s="1"/>
      <c r="X664" s="1"/>
      <c r="Y664" s="1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1"/>
      <c r="BF664" s="1"/>
      <c r="BG664" s="3"/>
      <c r="BH664" s="3"/>
      <c r="BI664" s="1"/>
      <c r="BJ664" s="1"/>
      <c r="BK664" s="3"/>
      <c r="BL664" s="3"/>
    </row>
    <row r="665" spans="16:64" hidden="1">
      <c r="P665" s="1"/>
      <c r="Q665" s="2"/>
      <c r="R665" s="2"/>
      <c r="S665" s="1"/>
      <c r="T665" s="1"/>
      <c r="U665" s="1"/>
      <c r="V665" s="1"/>
      <c r="W665" s="1"/>
      <c r="X665" s="1"/>
      <c r="Y665" s="1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1"/>
      <c r="BF665" s="1"/>
      <c r="BG665" s="3"/>
      <c r="BH665" s="3"/>
      <c r="BI665" s="1"/>
      <c r="BJ665" s="1"/>
      <c r="BK665" s="3"/>
      <c r="BL665" s="3"/>
    </row>
    <row r="666" spans="16:64" hidden="1">
      <c r="P666" s="1"/>
      <c r="Q666" s="2"/>
      <c r="R666" s="2"/>
      <c r="S666" s="1"/>
      <c r="T666" s="1"/>
      <c r="U666" s="1"/>
      <c r="V666" s="1"/>
      <c r="W666" s="1"/>
      <c r="X666" s="1"/>
      <c r="Y666" s="1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1"/>
      <c r="BF666" s="1"/>
      <c r="BG666" s="3"/>
      <c r="BH666" s="3"/>
      <c r="BI666" s="1"/>
      <c r="BJ666" s="1"/>
      <c r="BK666" s="3"/>
      <c r="BL666" s="3"/>
    </row>
    <row r="667" spans="16:64" hidden="1">
      <c r="P667" s="1"/>
      <c r="Q667" s="2"/>
      <c r="R667" s="2"/>
      <c r="S667" s="1"/>
      <c r="T667" s="1"/>
      <c r="U667" s="1"/>
      <c r="V667" s="1"/>
      <c r="W667" s="1"/>
      <c r="X667" s="1"/>
      <c r="Y667" s="1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1"/>
      <c r="BF667" s="1"/>
      <c r="BG667" s="3"/>
      <c r="BH667" s="3"/>
      <c r="BI667" s="1"/>
      <c r="BJ667" s="1"/>
      <c r="BK667" s="3"/>
      <c r="BL667" s="3"/>
    </row>
    <row r="668" spans="16:64" hidden="1">
      <c r="P668" s="1"/>
      <c r="Q668" s="2"/>
      <c r="R668" s="2"/>
      <c r="S668" s="1"/>
      <c r="T668" s="1"/>
      <c r="U668" s="1"/>
      <c r="V668" s="1"/>
      <c r="W668" s="1"/>
      <c r="X668" s="1"/>
      <c r="Y668" s="1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1"/>
      <c r="BF668" s="1"/>
      <c r="BG668" s="3"/>
      <c r="BH668" s="3"/>
      <c r="BI668" s="1"/>
      <c r="BJ668" s="1"/>
      <c r="BK668" s="3"/>
      <c r="BL668" s="3"/>
    </row>
    <row r="669" spans="16:64" hidden="1">
      <c r="P669" s="1"/>
      <c r="Q669" s="2"/>
      <c r="R669" s="2"/>
      <c r="S669" s="1"/>
      <c r="T669" s="1"/>
      <c r="U669" s="1"/>
      <c r="V669" s="1"/>
      <c r="W669" s="1"/>
      <c r="X669" s="1"/>
      <c r="Y669" s="1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1"/>
      <c r="BF669" s="1"/>
      <c r="BG669" s="3"/>
      <c r="BH669" s="3"/>
      <c r="BI669" s="1"/>
      <c r="BJ669" s="1"/>
      <c r="BK669" s="3"/>
      <c r="BL669" s="3"/>
    </row>
    <row r="670" spans="16:64" hidden="1">
      <c r="P670" s="1"/>
      <c r="Q670" s="2"/>
      <c r="R670" s="2"/>
      <c r="S670" s="1"/>
      <c r="T670" s="1"/>
      <c r="U670" s="1"/>
      <c r="V670" s="1"/>
      <c r="W670" s="1"/>
      <c r="X670" s="1"/>
      <c r="Y670" s="1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1"/>
      <c r="BF670" s="1"/>
      <c r="BG670" s="3"/>
      <c r="BH670" s="3"/>
      <c r="BI670" s="1"/>
      <c r="BJ670" s="1"/>
      <c r="BK670" s="3"/>
      <c r="BL670" s="3"/>
    </row>
    <row r="671" spans="16:64" hidden="1">
      <c r="P671" s="1"/>
      <c r="Q671" s="2"/>
      <c r="R671" s="2"/>
      <c r="S671" s="1"/>
      <c r="T671" s="1"/>
      <c r="U671" s="1"/>
      <c r="V671" s="1"/>
      <c r="W671" s="1"/>
      <c r="X671" s="1"/>
      <c r="Y671" s="1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1"/>
      <c r="BF671" s="1"/>
      <c r="BG671" s="3"/>
      <c r="BH671" s="3"/>
      <c r="BI671" s="1"/>
      <c r="BJ671" s="1"/>
      <c r="BK671" s="3"/>
      <c r="BL671" s="3"/>
    </row>
    <row r="672" spans="16:64" hidden="1">
      <c r="P672" s="1"/>
      <c r="Q672" s="2"/>
      <c r="R672" s="2"/>
      <c r="S672" s="1"/>
      <c r="T672" s="1"/>
      <c r="U672" s="1"/>
      <c r="V672" s="1"/>
      <c r="W672" s="1"/>
      <c r="X672" s="1"/>
      <c r="Y672" s="1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1"/>
      <c r="BF672" s="1"/>
      <c r="BG672" s="3"/>
      <c r="BH672" s="3"/>
      <c r="BI672" s="1"/>
      <c r="BJ672" s="1"/>
      <c r="BK672" s="3"/>
      <c r="BL672" s="3"/>
    </row>
    <row r="673" spans="16:64" hidden="1">
      <c r="P673" s="1"/>
      <c r="Q673" s="2"/>
      <c r="R673" s="2"/>
      <c r="S673" s="1"/>
      <c r="T673" s="1"/>
      <c r="U673" s="1"/>
      <c r="V673" s="1"/>
      <c r="W673" s="1"/>
      <c r="X673" s="1"/>
      <c r="Y673" s="1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1"/>
      <c r="BF673" s="1"/>
      <c r="BG673" s="3"/>
      <c r="BH673" s="3"/>
      <c r="BI673" s="1"/>
      <c r="BJ673" s="1"/>
      <c r="BK673" s="3"/>
      <c r="BL673" s="3"/>
    </row>
    <row r="674" spans="16:64" hidden="1">
      <c r="P674" s="1"/>
      <c r="Q674" s="2"/>
      <c r="R674" s="2"/>
      <c r="S674" s="1"/>
      <c r="T674" s="1"/>
      <c r="U674" s="1"/>
      <c r="V674" s="1"/>
      <c r="W674" s="1"/>
      <c r="X674" s="1"/>
      <c r="Y674" s="1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1"/>
      <c r="BF674" s="1"/>
      <c r="BG674" s="3"/>
      <c r="BH674" s="3"/>
      <c r="BI674" s="1"/>
      <c r="BJ674" s="1"/>
      <c r="BK674" s="3"/>
      <c r="BL674" s="3"/>
    </row>
    <row r="675" spans="16:64" hidden="1">
      <c r="P675" s="1"/>
      <c r="Q675" s="2"/>
      <c r="R675" s="2"/>
      <c r="S675" s="1"/>
      <c r="T675" s="1"/>
      <c r="U675" s="1"/>
      <c r="V675" s="1"/>
      <c r="W675" s="1"/>
      <c r="X675" s="1"/>
      <c r="Y675" s="1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1"/>
      <c r="BF675" s="1"/>
      <c r="BG675" s="3"/>
      <c r="BH675" s="3"/>
      <c r="BI675" s="1"/>
      <c r="BJ675" s="1"/>
      <c r="BK675" s="3"/>
      <c r="BL675" s="3"/>
    </row>
    <row r="676" spans="16:64" hidden="1">
      <c r="P676" s="1"/>
      <c r="Q676" s="2"/>
      <c r="R676" s="2"/>
      <c r="S676" s="1"/>
      <c r="T676" s="1"/>
      <c r="U676" s="1"/>
      <c r="V676" s="1"/>
      <c r="W676" s="1"/>
      <c r="X676" s="1"/>
      <c r="Y676" s="1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1"/>
      <c r="BF676" s="1"/>
      <c r="BG676" s="3"/>
      <c r="BH676" s="3"/>
      <c r="BI676" s="1"/>
      <c r="BJ676" s="1"/>
      <c r="BK676" s="3"/>
      <c r="BL676" s="3"/>
    </row>
    <row r="677" spans="16:64" hidden="1">
      <c r="P677" s="1"/>
      <c r="Q677" s="2"/>
      <c r="R677" s="2"/>
      <c r="S677" s="1"/>
      <c r="T677" s="1"/>
      <c r="U677" s="1"/>
      <c r="V677" s="1"/>
      <c r="W677" s="1"/>
      <c r="X677" s="1"/>
      <c r="Y677" s="1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1"/>
      <c r="BF677" s="1"/>
      <c r="BG677" s="3"/>
      <c r="BH677" s="3"/>
      <c r="BI677" s="1"/>
      <c r="BJ677" s="1"/>
      <c r="BK677" s="3"/>
      <c r="BL677" s="3"/>
    </row>
    <row r="678" spans="16:64" hidden="1">
      <c r="P678" s="1"/>
      <c r="Q678" s="2"/>
      <c r="R678" s="2"/>
      <c r="S678" s="1"/>
      <c r="T678" s="1"/>
      <c r="U678" s="1"/>
      <c r="V678" s="1"/>
      <c r="W678" s="1"/>
      <c r="X678" s="1"/>
      <c r="Y678" s="1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1"/>
      <c r="BF678" s="1"/>
      <c r="BG678" s="3"/>
      <c r="BH678" s="3"/>
      <c r="BI678" s="1"/>
      <c r="BJ678" s="1"/>
      <c r="BK678" s="3"/>
      <c r="BL678" s="3"/>
    </row>
    <row r="679" spans="16:64" hidden="1">
      <c r="P679" s="1"/>
      <c r="Q679" s="2"/>
      <c r="R679" s="2"/>
      <c r="S679" s="1"/>
      <c r="T679" s="1"/>
      <c r="U679" s="1"/>
      <c r="V679" s="1"/>
      <c r="W679" s="1"/>
      <c r="X679" s="1"/>
      <c r="Y679" s="1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1"/>
      <c r="BF679" s="1"/>
      <c r="BG679" s="3"/>
      <c r="BH679" s="3"/>
      <c r="BI679" s="1"/>
      <c r="BJ679" s="1"/>
      <c r="BK679" s="3"/>
      <c r="BL679" s="3"/>
    </row>
    <row r="680" spans="16:64" hidden="1">
      <c r="P680" s="1"/>
      <c r="Q680" s="2"/>
      <c r="R680" s="2"/>
      <c r="S680" s="1"/>
      <c r="T680" s="1"/>
      <c r="U680" s="1"/>
      <c r="V680" s="1"/>
      <c r="W680" s="1"/>
      <c r="X680" s="1"/>
      <c r="Y680" s="1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1"/>
      <c r="BF680" s="1"/>
      <c r="BG680" s="3"/>
      <c r="BH680" s="3"/>
      <c r="BI680" s="1"/>
      <c r="BJ680" s="1"/>
      <c r="BK680" s="3"/>
      <c r="BL680" s="3"/>
    </row>
    <row r="681" spans="16:64" hidden="1">
      <c r="P681" s="1"/>
      <c r="Q681" s="2"/>
      <c r="R681" s="2"/>
      <c r="S681" s="1"/>
      <c r="T681" s="1"/>
      <c r="U681" s="1"/>
      <c r="V681" s="1"/>
      <c r="W681" s="1"/>
      <c r="X681" s="1"/>
      <c r="Y681" s="1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1"/>
      <c r="BF681" s="1"/>
      <c r="BG681" s="3"/>
      <c r="BH681" s="3"/>
      <c r="BI681" s="1"/>
      <c r="BJ681" s="1"/>
      <c r="BK681" s="3"/>
      <c r="BL681" s="3"/>
    </row>
    <row r="682" spans="16:64" hidden="1">
      <c r="P682" s="1"/>
      <c r="Q682" s="2"/>
      <c r="R682" s="2"/>
      <c r="S682" s="1"/>
      <c r="T682" s="1"/>
      <c r="U682" s="1"/>
      <c r="V682" s="1"/>
      <c r="W682" s="1"/>
      <c r="X682" s="1"/>
      <c r="Y682" s="1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1"/>
      <c r="BF682" s="1"/>
      <c r="BG682" s="3"/>
      <c r="BH682" s="3"/>
      <c r="BI682" s="1"/>
      <c r="BJ682" s="1"/>
      <c r="BK682" s="3"/>
      <c r="BL682" s="3"/>
    </row>
    <row r="683" spans="16:64" hidden="1">
      <c r="P683" s="1"/>
      <c r="Q683" s="2"/>
      <c r="R683" s="2"/>
      <c r="S683" s="1"/>
      <c r="T683" s="1"/>
      <c r="U683" s="1"/>
      <c r="V683" s="1"/>
      <c r="W683" s="1"/>
      <c r="X683" s="1"/>
      <c r="Y683" s="1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1"/>
      <c r="BF683" s="1"/>
      <c r="BG683" s="3"/>
      <c r="BH683" s="3"/>
      <c r="BI683" s="1"/>
      <c r="BJ683" s="1"/>
      <c r="BK683" s="3"/>
      <c r="BL683" s="3"/>
    </row>
    <row r="684" spans="16:64" hidden="1">
      <c r="P684" s="1"/>
      <c r="Q684" s="2"/>
      <c r="R684" s="2"/>
      <c r="S684" s="1"/>
      <c r="T684" s="1"/>
      <c r="U684" s="1"/>
      <c r="V684" s="1"/>
      <c r="W684" s="1"/>
      <c r="X684" s="1"/>
      <c r="Y684" s="1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1"/>
      <c r="BF684" s="1"/>
      <c r="BG684" s="3"/>
      <c r="BH684" s="3"/>
      <c r="BI684" s="1"/>
      <c r="BJ684" s="1"/>
      <c r="BK684" s="3"/>
      <c r="BL684" s="3"/>
    </row>
    <row r="685" spans="16:64" hidden="1">
      <c r="P685" s="1"/>
      <c r="Q685" s="2"/>
      <c r="R685" s="2"/>
      <c r="S685" s="1"/>
      <c r="T685" s="1"/>
      <c r="U685" s="1"/>
      <c r="V685" s="1"/>
      <c r="W685" s="1"/>
      <c r="X685" s="1"/>
      <c r="Y685" s="1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1"/>
      <c r="BF685" s="1"/>
      <c r="BG685" s="3"/>
      <c r="BH685" s="3"/>
      <c r="BI685" s="1"/>
      <c r="BJ685" s="1"/>
      <c r="BK685" s="3"/>
      <c r="BL685" s="3"/>
    </row>
    <row r="686" spans="16:64" hidden="1">
      <c r="P686" s="1"/>
      <c r="Q686" s="2"/>
      <c r="R686" s="2"/>
      <c r="S686" s="1"/>
      <c r="T686" s="1"/>
      <c r="U686" s="1"/>
      <c r="V686" s="1"/>
      <c r="W686" s="1"/>
      <c r="X686" s="1"/>
      <c r="Y686" s="1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1"/>
      <c r="BF686" s="1"/>
      <c r="BG686" s="3"/>
      <c r="BH686" s="3"/>
      <c r="BI686" s="1"/>
      <c r="BJ686" s="1"/>
      <c r="BK686" s="3"/>
      <c r="BL686" s="3"/>
    </row>
    <row r="687" spans="16:64" hidden="1">
      <c r="P687" s="1"/>
      <c r="Q687" s="2"/>
      <c r="R687" s="2"/>
      <c r="S687" s="1"/>
      <c r="T687" s="1"/>
      <c r="U687" s="1"/>
      <c r="V687" s="1"/>
      <c r="W687" s="1"/>
      <c r="X687" s="1"/>
      <c r="Y687" s="1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1"/>
      <c r="BF687" s="1"/>
      <c r="BG687" s="3"/>
      <c r="BH687" s="3"/>
      <c r="BI687" s="1"/>
      <c r="BJ687" s="1"/>
      <c r="BK687" s="3"/>
      <c r="BL687" s="3"/>
    </row>
    <row r="688" spans="16:64" hidden="1">
      <c r="P688" s="1"/>
      <c r="Q688" s="2"/>
      <c r="R688" s="2"/>
      <c r="S688" s="1"/>
      <c r="T688" s="1"/>
      <c r="U688" s="1"/>
      <c r="V688" s="1"/>
      <c r="W688" s="1"/>
      <c r="X688" s="1"/>
      <c r="Y688" s="1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1"/>
      <c r="BF688" s="1"/>
      <c r="BG688" s="3"/>
      <c r="BH688" s="3"/>
      <c r="BI688" s="1"/>
      <c r="BJ688" s="1"/>
      <c r="BK688" s="3"/>
      <c r="BL688" s="3"/>
    </row>
    <row r="689" spans="16:64" hidden="1">
      <c r="P689" s="1"/>
      <c r="Q689" s="2"/>
      <c r="R689" s="2"/>
      <c r="S689" s="1"/>
      <c r="T689" s="1"/>
      <c r="U689" s="1"/>
      <c r="V689" s="1"/>
      <c r="W689" s="1"/>
      <c r="X689" s="1"/>
      <c r="Y689" s="1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1"/>
      <c r="BF689" s="1"/>
      <c r="BG689" s="3"/>
      <c r="BH689" s="3"/>
      <c r="BI689" s="1"/>
      <c r="BJ689" s="1"/>
      <c r="BK689" s="3"/>
      <c r="BL689" s="3"/>
    </row>
    <row r="690" spans="16:64" hidden="1">
      <c r="P690" s="1"/>
      <c r="Q690" s="2"/>
      <c r="R690" s="2"/>
      <c r="S690" s="1"/>
      <c r="T690" s="1"/>
      <c r="U690" s="1"/>
      <c r="V690" s="1"/>
      <c r="W690" s="1"/>
      <c r="X690" s="1"/>
      <c r="Y690" s="1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1"/>
      <c r="BF690" s="1"/>
      <c r="BG690" s="3"/>
      <c r="BH690" s="3"/>
      <c r="BI690" s="1"/>
      <c r="BJ690" s="1"/>
      <c r="BK690" s="3"/>
      <c r="BL690" s="3"/>
    </row>
    <row r="691" spans="16:64" hidden="1">
      <c r="P691" s="1"/>
      <c r="Q691" s="2"/>
      <c r="R691" s="2"/>
      <c r="S691" s="1"/>
      <c r="T691" s="1"/>
      <c r="U691" s="1"/>
      <c r="V691" s="1"/>
      <c r="W691" s="1"/>
      <c r="X691" s="1"/>
      <c r="Y691" s="1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1"/>
      <c r="BF691" s="1"/>
      <c r="BG691" s="3"/>
      <c r="BH691" s="3"/>
      <c r="BI691" s="1"/>
      <c r="BJ691" s="1"/>
      <c r="BK691" s="3"/>
      <c r="BL691" s="3"/>
    </row>
    <row r="692" spans="16:64" hidden="1">
      <c r="P692" s="1"/>
      <c r="Q692" s="2"/>
      <c r="R692" s="2"/>
      <c r="S692" s="1"/>
      <c r="T692" s="1"/>
      <c r="U692" s="1"/>
      <c r="V692" s="1"/>
      <c r="W692" s="1"/>
      <c r="X692" s="1"/>
      <c r="Y692" s="1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1"/>
      <c r="BF692" s="1"/>
      <c r="BG692" s="3"/>
      <c r="BH692" s="3"/>
      <c r="BI692" s="1"/>
      <c r="BJ692" s="1"/>
      <c r="BK692" s="3"/>
      <c r="BL692" s="3"/>
    </row>
    <row r="693" spans="16:64" hidden="1">
      <c r="P693" s="1"/>
      <c r="Q693" s="2"/>
      <c r="R693" s="2"/>
      <c r="S693" s="1"/>
      <c r="T693" s="1"/>
      <c r="U693" s="1"/>
      <c r="V693" s="1"/>
      <c r="W693" s="1"/>
      <c r="X693" s="1"/>
      <c r="Y693" s="1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1"/>
      <c r="BF693" s="1"/>
      <c r="BG693" s="3"/>
      <c r="BH693" s="3"/>
      <c r="BI693" s="1"/>
      <c r="BJ693" s="1"/>
      <c r="BK693" s="3"/>
      <c r="BL693" s="3"/>
    </row>
    <row r="694" spans="16:64" hidden="1">
      <c r="P694" s="1"/>
      <c r="Q694" s="2"/>
      <c r="R694" s="2"/>
      <c r="S694" s="1"/>
      <c r="T694" s="1"/>
      <c r="U694" s="1"/>
      <c r="V694" s="1"/>
      <c r="W694" s="1"/>
      <c r="X694" s="1"/>
      <c r="Y694" s="1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1"/>
      <c r="BF694" s="1"/>
      <c r="BG694" s="3"/>
      <c r="BH694" s="3"/>
      <c r="BI694" s="1"/>
      <c r="BJ694" s="1"/>
      <c r="BK694" s="3"/>
      <c r="BL694" s="3"/>
    </row>
    <row r="695" spans="16:64" hidden="1">
      <c r="P695" s="1"/>
      <c r="Q695" s="2"/>
      <c r="R695" s="2"/>
      <c r="S695" s="1"/>
      <c r="T695" s="1"/>
      <c r="U695" s="1"/>
      <c r="V695" s="1"/>
      <c r="W695" s="1"/>
      <c r="X695" s="1"/>
      <c r="Y695" s="1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1"/>
      <c r="BF695" s="1"/>
      <c r="BG695" s="3"/>
      <c r="BH695" s="3"/>
      <c r="BI695" s="1"/>
      <c r="BJ695" s="1"/>
      <c r="BK695" s="3"/>
      <c r="BL695" s="3"/>
    </row>
    <row r="696" spans="16:64" hidden="1">
      <c r="P696" s="1"/>
      <c r="Q696" s="2"/>
      <c r="R696" s="2"/>
      <c r="S696" s="1"/>
      <c r="T696" s="1"/>
      <c r="U696" s="1"/>
      <c r="V696" s="1"/>
      <c r="W696" s="1"/>
      <c r="X696" s="1"/>
      <c r="Y696" s="1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1"/>
      <c r="BF696" s="1"/>
      <c r="BG696" s="3"/>
      <c r="BH696" s="3"/>
      <c r="BI696" s="1"/>
      <c r="BJ696" s="1"/>
      <c r="BK696" s="3"/>
      <c r="BL696" s="3"/>
    </row>
    <row r="697" spans="16:64" hidden="1">
      <c r="P697" s="1"/>
      <c r="Q697" s="2"/>
      <c r="R697" s="2"/>
      <c r="S697" s="1"/>
      <c r="T697" s="1"/>
      <c r="U697" s="1"/>
      <c r="V697" s="1"/>
      <c r="W697" s="1"/>
      <c r="X697" s="1"/>
      <c r="Y697" s="1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1"/>
      <c r="BF697" s="1"/>
      <c r="BG697" s="3"/>
      <c r="BH697" s="3"/>
      <c r="BI697" s="1"/>
      <c r="BJ697" s="1"/>
      <c r="BK697" s="3"/>
      <c r="BL697" s="3"/>
    </row>
    <row r="698" spans="16:64" hidden="1">
      <c r="P698" s="1"/>
      <c r="Q698" s="2"/>
      <c r="R698" s="2"/>
      <c r="S698" s="1"/>
      <c r="T698" s="1"/>
      <c r="U698" s="1"/>
      <c r="V698" s="1"/>
      <c r="W698" s="1"/>
      <c r="X698" s="1"/>
      <c r="Y698" s="1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1"/>
      <c r="BF698" s="1"/>
      <c r="BG698" s="3"/>
      <c r="BH698" s="3"/>
      <c r="BI698" s="1"/>
      <c r="BJ698" s="1"/>
      <c r="BK698" s="3"/>
      <c r="BL698" s="3"/>
    </row>
    <row r="699" spans="16:64" hidden="1">
      <c r="P699" s="1"/>
      <c r="Q699" s="2"/>
      <c r="R699" s="2"/>
      <c r="S699" s="1"/>
      <c r="T699" s="1"/>
      <c r="U699" s="1"/>
      <c r="V699" s="1"/>
      <c r="W699" s="1"/>
      <c r="X699" s="1"/>
      <c r="Y699" s="1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1"/>
      <c r="BF699" s="1"/>
      <c r="BG699" s="3"/>
      <c r="BH699" s="3"/>
      <c r="BI699" s="1"/>
      <c r="BJ699" s="1"/>
      <c r="BK699" s="3"/>
      <c r="BL699" s="3"/>
    </row>
    <row r="700" spans="16:64" hidden="1">
      <c r="P700" s="1"/>
      <c r="Q700" s="2"/>
      <c r="R700" s="2"/>
      <c r="S700" s="1"/>
      <c r="T700" s="1"/>
      <c r="U700" s="1"/>
      <c r="V700" s="1"/>
      <c r="W700" s="1"/>
      <c r="X700" s="1"/>
      <c r="Y700" s="1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1"/>
      <c r="BF700" s="1"/>
      <c r="BG700" s="3"/>
      <c r="BH700" s="3"/>
      <c r="BI700" s="1"/>
      <c r="BJ700" s="1"/>
      <c r="BK700" s="3"/>
      <c r="BL700" s="3"/>
    </row>
    <row r="701" spans="16:64" hidden="1">
      <c r="P701" s="1"/>
      <c r="Q701" s="2"/>
      <c r="R701" s="2"/>
      <c r="S701" s="1"/>
      <c r="T701" s="1"/>
      <c r="U701" s="1"/>
      <c r="V701" s="1"/>
      <c r="W701" s="1"/>
      <c r="X701" s="1"/>
      <c r="Y701" s="1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1"/>
      <c r="BF701" s="1"/>
      <c r="BG701" s="3"/>
      <c r="BH701" s="3"/>
      <c r="BI701" s="1"/>
      <c r="BJ701" s="1"/>
      <c r="BK701" s="3"/>
      <c r="BL701" s="3"/>
    </row>
    <row r="702" spans="16:64" hidden="1">
      <c r="P702" s="1"/>
      <c r="Q702" s="2"/>
      <c r="R702" s="2"/>
      <c r="S702" s="1"/>
      <c r="T702" s="1"/>
      <c r="U702" s="1"/>
      <c r="V702" s="1"/>
      <c r="W702" s="1"/>
      <c r="X702" s="1"/>
      <c r="Y702" s="1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1"/>
      <c r="BF702" s="1"/>
      <c r="BG702" s="3"/>
      <c r="BH702" s="3"/>
      <c r="BI702" s="1"/>
      <c r="BJ702" s="1"/>
      <c r="BK702" s="3"/>
      <c r="BL702" s="3"/>
    </row>
    <row r="703" spans="16:64" hidden="1">
      <c r="P703" s="1"/>
      <c r="Q703" s="2"/>
      <c r="R703" s="2"/>
      <c r="S703" s="1"/>
      <c r="T703" s="1"/>
      <c r="U703" s="1"/>
      <c r="V703" s="1"/>
      <c r="W703" s="1"/>
      <c r="X703" s="1"/>
      <c r="Y703" s="1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1"/>
      <c r="BF703" s="1"/>
      <c r="BG703" s="3"/>
      <c r="BH703" s="3"/>
      <c r="BI703" s="1"/>
      <c r="BJ703" s="1"/>
      <c r="BK703" s="3"/>
      <c r="BL703" s="3"/>
    </row>
    <row r="704" spans="16:64" hidden="1">
      <c r="P704" s="1"/>
      <c r="Q704" s="2"/>
      <c r="R704" s="2"/>
      <c r="S704" s="1"/>
      <c r="T704" s="1"/>
      <c r="U704" s="1"/>
      <c r="V704" s="1"/>
      <c r="W704" s="1"/>
      <c r="X704" s="1"/>
      <c r="Y704" s="1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1"/>
      <c r="BF704" s="1"/>
      <c r="BG704" s="3"/>
      <c r="BH704" s="3"/>
      <c r="BI704" s="1"/>
      <c r="BJ704" s="1"/>
      <c r="BK704" s="3"/>
      <c r="BL704" s="3"/>
    </row>
    <row r="705" spans="16:64" hidden="1">
      <c r="P705" s="1"/>
      <c r="Q705" s="2"/>
      <c r="R705" s="2"/>
      <c r="S705" s="1"/>
      <c r="T705" s="1"/>
      <c r="U705" s="1"/>
      <c r="V705" s="1"/>
      <c r="W705" s="1"/>
      <c r="X705" s="1"/>
      <c r="Y705" s="1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1"/>
      <c r="BF705" s="1"/>
      <c r="BG705" s="3"/>
      <c r="BH705" s="3"/>
      <c r="BI705" s="1"/>
      <c r="BJ705" s="1"/>
      <c r="BK705" s="3"/>
      <c r="BL705" s="3"/>
    </row>
    <row r="706" spans="16:64" hidden="1">
      <c r="P706" s="1"/>
      <c r="Q706" s="2"/>
      <c r="R706" s="2"/>
      <c r="S706" s="1"/>
      <c r="T706" s="1"/>
      <c r="U706" s="1"/>
      <c r="V706" s="1"/>
      <c r="W706" s="1"/>
      <c r="X706" s="1"/>
      <c r="Y706" s="1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1"/>
      <c r="BF706" s="1"/>
      <c r="BG706" s="3"/>
      <c r="BH706" s="3"/>
      <c r="BI706" s="1"/>
      <c r="BJ706" s="1"/>
      <c r="BK706" s="3"/>
      <c r="BL706" s="3"/>
    </row>
    <row r="707" spans="16:64" hidden="1">
      <c r="P707" s="1"/>
      <c r="Q707" s="2"/>
      <c r="R707" s="2"/>
      <c r="S707" s="1"/>
      <c r="T707" s="1"/>
      <c r="U707" s="1"/>
      <c r="V707" s="1"/>
      <c r="W707" s="1"/>
      <c r="X707" s="1"/>
      <c r="Y707" s="1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1"/>
      <c r="BF707" s="1"/>
      <c r="BG707" s="3"/>
      <c r="BH707" s="3"/>
      <c r="BI707" s="1"/>
      <c r="BJ707" s="1"/>
      <c r="BK707" s="3"/>
      <c r="BL707" s="3"/>
    </row>
    <row r="708" spans="16:64" hidden="1">
      <c r="P708" s="1"/>
      <c r="Q708" s="2"/>
      <c r="R708" s="2"/>
      <c r="S708" s="1"/>
      <c r="T708" s="1"/>
      <c r="U708" s="1"/>
      <c r="V708" s="1"/>
      <c r="W708" s="1"/>
      <c r="X708" s="1"/>
      <c r="Y708" s="1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1"/>
      <c r="BF708" s="1"/>
      <c r="BG708" s="3"/>
      <c r="BH708" s="3"/>
      <c r="BI708" s="1"/>
      <c r="BJ708" s="1"/>
      <c r="BK708" s="3"/>
      <c r="BL708" s="3"/>
    </row>
    <row r="709" spans="16:64" hidden="1">
      <c r="P709" s="1"/>
      <c r="Q709" s="2"/>
      <c r="R709" s="2"/>
      <c r="S709" s="1"/>
      <c r="T709" s="1"/>
      <c r="U709" s="1"/>
      <c r="V709" s="1"/>
      <c r="W709" s="1"/>
      <c r="X709" s="1"/>
      <c r="Y709" s="1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1"/>
      <c r="BF709" s="1"/>
      <c r="BG709" s="3"/>
      <c r="BH709" s="3"/>
      <c r="BI709" s="1"/>
      <c r="BJ709" s="1"/>
      <c r="BK709" s="3"/>
      <c r="BL709" s="3"/>
    </row>
    <row r="710" spans="16:64" hidden="1">
      <c r="P710" s="1"/>
      <c r="Q710" s="2"/>
      <c r="R710" s="2"/>
      <c r="S710" s="1"/>
      <c r="T710" s="1"/>
      <c r="U710" s="1"/>
      <c r="V710" s="1"/>
      <c r="W710" s="1"/>
      <c r="X710" s="1"/>
      <c r="Y710" s="1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1"/>
      <c r="BF710" s="1"/>
      <c r="BG710" s="3"/>
      <c r="BH710" s="3"/>
      <c r="BI710" s="1"/>
      <c r="BJ710" s="1"/>
      <c r="BK710" s="3"/>
      <c r="BL710" s="3"/>
    </row>
    <row r="711" spans="16:64" hidden="1">
      <c r="P711" s="1"/>
      <c r="Q711" s="2"/>
      <c r="R711" s="2"/>
      <c r="S711" s="1"/>
      <c r="T711" s="1"/>
      <c r="U711" s="1"/>
      <c r="V711" s="1"/>
      <c r="W711" s="1"/>
      <c r="X711" s="1"/>
      <c r="Y711" s="1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1"/>
      <c r="BF711" s="1"/>
      <c r="BG711" s="3"/>
      <c r="BH711" s="3"/>
      <c r="BI711" s="1"/>
      <c r="BJ711" s="1"/>
      <c r="BK711" s="3"/>
      <c r="BL711" s="3"/>
    </row>
    <row r="712" spans="16:64" hidden="1">
      <c r="P712" s="1"/>
      <c r="Q712" s="2"/>
      <c r="R712" s="2"/>
      <c r="S712" s="1"/>
      <c r="T712" s="1"/>
      <c r="U712" s="1"/>
      <c r="V712" s="1"/>
      <c r="W712" s="1"/>
      <c r="X712" s="1"/>
      <c r="Y712" s="1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1"/>
      <c r="BF712" s="1"/>
      <c r="BG712" s="3"/>
      <c r="BH712" s="3"/>
      <c r="BI712" s="1"/>
      <c r="BJ712" s="1"/>
      <c r="BK712" s="3"/>
      <c r="BL712" s="3"/>
    </row>
    <row r="713" spans="16:64" hidden="1">
      <c r="P713" s="1"/>
      <c r="Q713" s="2"/>
      <c r="R713" s="2"/>
      <c r="S713" s="1"/>
      <c r="T713" s="1"/>
      <c r="U713" s="1"/>
      <c r="V713" s="1"/>
      <c r="W713" s="1"/>
      <c r="X713" s="1"/>
      <c r="Y713" s="1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1"/>
      <c r="BF713" s="1"/>
      <c r="BG713" s="3"/>
      <c r="BH713" s="3"/>
      <c r="BI713" s="1"/>
      <c r="BJ713" s="1"/>
      <c r="BK713" s="3"/>
      <c r="BL713" s="3"/>
    </row>
    <row r="714" spans="16:64" hidden="1">
      <c r="P714" s="1"/>
      <c r="Q714" s="2"/>
      <c r="R714" s="2"/>
      <c r="S714" s="1"/>
      <c r="T714" s="1"/>
      <c r="U714" s="1"/>
      <c r="V714" s="1"/>
      <c r="W714" s="1"/>
      <c r="X714" s="1"/>
      <c r="Y714" s="1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1"/>
      <c r="BF714" s="1"/>
      <c r="BG714" s="3"/>
      <c r="BH714" s="3"/>
      <c r="BI714" s="1"/>
      <c r="BJ714" s="1"/>
      <c r="BK714" s="3"/>
      <c r="BL714" s="3"/>
    </row>
    <row r="715" spans="16:64" hidden="1">
      <c r="P715" s="1"/>
      <c r="Q715" s="2"/>
      <c r="R715" s="2"/>
      <c r="S715" s="1"/>
      <c r="T715" s="1"/>
      <c r="U715" s="1"/>
      <c r="V715" s="1"/>
      <c r="W715" s="1"/>
      <c r="X715" s="1"/>
      <c r="Y715" s="1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1"/>
      <c r="BF715" s="1"/>
      <c r="BG715" s="3"/>
      <c r="BH715" s="3"/>
      <c r="BI715" s="1"/>
      <c r="BJ715" s="1"/>
      <c r="BK715" s="3"/>
      <c r="BL715" s="3"/>
    </row>
    <row r="716" spans="16:64" hidden="1">
      <c r="P716" s="1"/>
      <c r="Q716" s="2"/>
      <c r="R716" s="2"/>
      <c r="S716" s="1"/>
      <c r="T716" s="1"/>
      <c r="U716" s="1"/>
      <c r="V716" s="1"/>
      <c r="W716" s="1"/>
      <c r="X716" s="1"/>
      <c r="Y716" s="1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1"/>
      <c r="BF716" s="1"/>
      <c r="BG716" s="3"/>
      <c r="BH716" s="3"/>
      <c r="BI716" s="1"/>
      <c r="BJ716" s="1"/>
      <c r="BK716" s="3"/>
      <c r="BL716" s="3"/>
    </row>
    <row r="717" spans="16:64" hidden="1">
      <c r="P717" s="1"/>
      <c r="Q717" s="2"/>
      <c r="R717" s="2"/>
      <c r="S717" s="1"/>
      <c r="T717" s="1"/>
      <c r="U717" s="1"/>
      <c r="V717" s="1"/>
      <c r="W717" s="1"/>
      <c r="X717" s="1"/>
      <c r="Y717" s="1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1"/>
      <c r="BF717" s="1"/>
      <c r="BG717" s="3"/>
      <c r="BH717" s="3"/>
      <c r="BI717" s="1"/>
      <c r="BJ717" s="1"/>
      <c r="BK717" s="3"/>
      <c r="BL717" s="3"/>
    </row>
    <row r="718" spans="16:64" hidden="1">
      <c r="P718" s="1"/>
      <c r="Q718" s="2"/>
      <c r="R718" s="2"/>
      <c r="S718" s="1"/>
      <c r="T718" s="1"/>
      <c r="U718" s="1"/>
      <c r="V718" s="1"/>
      <c r="W718" s="1"/>
      <c r="X718" s="1"/>
      <c r="Y718" s="1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1"/>
      <c r="BF718" s="1"/>
      <c r="BG718" s="3"/>
      <c r="BH718" s="3"/>
      <c r="BI718" s="1"/>
      <c r="BJ718" s="1"/>
      <c r="BK718" s="3"/>
      <c r="BL718" s="3"/>
    </row>
    <row r="719" spans="16:64" hidden="1">
      <c r="P719" s="1"/>
      <c r="Q719" s="2"/>
      <c r="R719" s="2"/>
      <c r="S719" s="1"/>
      <c r="T719" s="1"/>
      <c r="U719" s="1"/>
      <c r="V719" s="1"/>
      <c r="W719" s="1"/>
      <c r="X719" s="1"/>
      <c r="Y719" s="1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1"/>
      <c r="BF719" s="1"/>
      <c r="BG719" s="3"/>
      <c r="BH719" s="3"/>
      <c r="BI719" s="1"/>
      <c r="BJ719" s="1"/>
      <c r="BK719" s="3"/>
      <c r="BL719" s="3"/>
    </row>
    <row r="720" spans="16:64" hidden="1">
      <c r="P720" s="1"/>
      <c r="Q720" s="2"/>
      <c r="R720" s="2"/>
      <c r="S720" s="1"/>
      <c r="T720" s="1"/>
      <c r="U720" s="1"/>
      <c r="V720" s="1"/>
      <c r="W720" s="1"/>
      <c r="X720" s="1"/>
      <c r="Y720" s="1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1"/>
      <c r="BF720" s="1"/>
      <c r="BG720" s="3"/>
      <c r="BH720" s="3"/>
      <c r="BI720" s="1"/>
      <c r="BJ720" s="1"/>
      <c r="BK720" s="3"/>
      <c r="BL720" s="3"/>
    </row>
    <row r="721" spans="16:64" hidden="1">
      <c r="P721" s="1"/>
      <c r="Q721" s="2"/>
      <c r="R721" s="2"/>
      <c r="S721" s="1"/>
      <c r="T721" s="1"/>
      <c r="U721" s="1"/>
      <c r="V721" s="1"/>
      <c r="W721" s="1"/>
      <c r="X721" s="1"/>
      <c r="Y721" s="1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1"/>
      <c r="BF721" s="1"/>
      <c r="BG721" s="3"/>
      <c r="BH721" s="3"/>
      <c r="BI721" s="1"/>
      <c r="BJ721" s="1"/>
      <c r="BK721" s="3"/>
      <c r="BL721" s="3"/>
    </row>
    <row r="722" spans="16:64" hidden="1">
      <c r="P722" s="1"/>
      <c r="Q722" s="2"/>
      <c r="R722" s="2"/>
      <c r="S722" s="1"/>
      <c r="T722" s="1"/>
      <c r="U722" s="1"/>
      <c r="V722" s="1"/>
      <c r="W722" s="1"/>
      <c r="X722" s="1"/>
      <c r="Y722" s="1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1"/>
      <c r="BF722" s="1"/>
      <c r="BG722" s="3"/>
      <c r="BH722" s="3"/>
      <c r="BI722" s="1"/>
      <c r="BJ722" s="1"/>
      <c r="BK722" s="3"/>
      <c r="BL722" s="3"/>
    </row>
    <row r="723" spans="16:64" hidden="1">
      <c r="P723" s="1"/>
      <c r="Q723" s="2"/>
      <c r="R723" s="2"/>
      <c r="S723" s="1"/>
      <c r="T723" s="1"/>
      <c r="U723" s="1"/>
      <c r="V723" s="1"/>
      <c r="W723" s="1"/>
      <c r="X723" s="1"/>
      <c r="Y723" s="1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1"/>
      <c r="BF723" s="1"/>
      <c r="BG723" s="3"/>
      <c r="BH723" s="3"/>
      <c r="BI723" s="1"/>
      <c r="BJ723" s="1"/>
      <c r="BK723" s="3"/>
      <c r="BL723" s="3"/>
    </row>
    <row r="724" spans="16:64" hidden="1">
      <c r="P724" s="1"/>
      <c r="Q724" s="2"/>
      <c r="R724" s="2"/>
      <c r="S724" s="1"/>
      <c r="T724" s="1"/>
      <c r="U724" s="1"/>
      <c r="V724" s="1"/>
      <c r="W724" s="1"/>
      <c r="X724" s="1"/>
      <c r="Y724" s="1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1"/>
      <c r="BF724" s="1"/>
      <c r="BG724" s="3"/>
      <c r="BH724" s="3"/>
      <c r="BI724" s="1"/>
      <c r="BJ724" s="1"/>
      <c r="BK724" s="3"/>
      <c r="BL724" s="3"/>
    </row>
    <row r="725" spans="16:64" hidden="1">
      <c r="P725" s="1"/>
      <c r="Q725" s="2"/>
      <c r="R725" s="2"/>
      <c r="S725" s="1"/>
      <c r="T725" s="1"/>
      <c r="U725" s="1"/>
      <c r="V725" s="1"/>
      <c r="W725" s="1"/>
      <c r="X725" s="1"/>
      <c r="Y725" s="1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1"/>
      <c r="BF725" s="1"/>
      <c r="BG725" s="3"/>
      <c r="BH725" s="3"/>
      <c r="BI725" s="1"/>
      <c r="BJ725" s="1"/>
      <c r="BK725" s="3"/>
      <c r="BL725" s="3"/>
    </row>
    <row r="726" spans="16:64" hidden="1">
      <c r="P726" s="1"/>
      <c r="Q726" s="2"/>
      <c r="R726" s="2"/>
      <c r="S726" s="1"/>
      <c r="T726" s="1"/>
      <c r="U726" s="1"/>
      <c r="V726" s="1"/>
      <c r="W726" s="1"/>
      <c r="X726" s="1"/>
      <c r="Y726" s="1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1"/>
      <c r="BF726" s="1"/>
      <c r="BG726" s="3"/>
      <c r="BH726" s="3"/>
      <c r="BI726" s="1"/>
      <c r="BJ726" s="1"/>
      <c r="BK726" s="3"/>
      <c r="BL726" s="3"/>
    </row>
    <row r="727" spans="16:64" hidden="1">
      <c r="P727" s="1"/>
      <c r="Q727" s="2"/>
      <c r="R727" s="2"/>
      <c r="S727" s="1"/>
      <c r="T727" s="1"/>
      <c r="U727" s="1"/>
      <c r="V727" s="1"/>
      <c r="W727" s="1"/>
      <c r="X727" s="1"/>
      <c r="Y727" s="1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1"/>
      <c r="BF727" s="1"/>
      <c r="BG727" s="3"/>
      <c r="BH727" s="3"/>
      <c r="BI727" s="1"/>
      <c r="BJ727" s="1"/>
      <c r="BK727" s="3"/>
      <c r="BL727" s="3"/>
    </row>
    <row r="728" spans="16:64" hidden="1">
      <c r="P728" s="1"/>
      <c r="Q728" s="2"/>
      <c r="R728" s="2"/>
      <c r="S728" s="1"/>
      <c r="T728" s="1"/>
      <c r="U728" s="1"/>
      <c r="V728" s="1"/>
      <c r="W728" s="1"/>
      <c r="X728" s="1"/>
      <c r="Y728" s="1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1"/>
      <c r="BF728" s="1"/>
      <c r="BG728" s="3"/>
      <c r="BH728" s="3"/>
      <c r="BI728" s="1"/>
      <c r="BJ728" s="1"/>
      <c r="BK728" s="3"/>
      <c r="BL728" s="3"/>
    </row>
    <row r="729" spans="16:64" hidden="1">
      <c r="P729" s="1"/>
      <c r="Q729" s="2"/>
      <c r="R729" s="2"/>
      <c r="S729" s="1"/>
      <c r="T729" s="1"/>
      <c r="U729" s="1"/>
      <c r="V729" s="1"/>
      <c r="W729" s="1"/>
      <c r="X729" s="1"/>
      <c r="Y729" s="1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1"/>
      <c r="BF729" s="1"/>
      <c r="BG729" s="3"/>
      <c r="BH729" s="3"/>
      <c r="BI729" s="1"/>
      <c r="BJ729" s="1"/>
      <c r="BK729" s="3"/>
      <c r="BL729" s="3"/>
    </row>
    <row r="730" spans="16:64" hidden="1">
      <c r="P730" s="1"/>
      <c r="Q730" s="2"/>
      <c r="R730" s="2"/>
      <c r="S730" s="1"/>
      <c r="T730" s="1"/>
      <c r="U730" s="1"/>
      <c r="V730" s="1"/>
      <c r="W730" s="1"/>
      <c r="X730" s="1"/>
      <c r="Y730" s="1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1"/>
      <c r="BF730" s="1"/>
      <c r="BG730" s="3"/>
      <c r="BH730" s="3"/>
      <c r="BI730" s="1"/>
      <c r="BJ730" s="1"/>
      <c r="BK730" s="3"/>
      <c r="BL730" s="3"/>
    </row>
    <row r="731" spans="16:64" hidden="1">
      <c r="P731" s="1"/>
      <c r="Q731" s="2"/>
      <c r="R731" s="2"/>
      <c r="S731" s="1"/>
      <c r="T731" s="1"/>
      <c r="U731" s="1"/>
      <c r="V731" s="1"/>
      <c r="W731" s="1"/>
      <c r="X731" s="1"/>
      <c r="Y731" s="1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1"/>
      <c r="BF731" s="1"/>
      <c r="BG731" s="3"/>
      <c r="BH731" s="3"/>
      <c r="BI731" s="1"/>
      <c r="BJ731" s="1"/>
      <c r="BK731" s="3"/>
      <c r="BL731" s="3"/>
    </row>
    <row r="732" spans="16:64" hidden="1">
      <c r="P732" s="1"/>
      <c r="Q732" s="2"/>
      <c r="R732" s="2"/>
      <c r="S732" s="1"/>
      <c r="T732" s="1"/>
      <c r="U732" s="1"/>
      <c r="V732" s="1"/>
      <c r="W732" s="1"/>
      <c r="X732" s="1"/>
      <c r="Y732" s="1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1"/>
      <c r="BF732" s="1"/>
      <c r="BG732" s="3"/>
      <c r="BH732" s="3"/>
      <c r="BI732" s="1"/>
      <c r="BJ732" s="1"/>
      <c r="BK732" s="3"/>
      <c r="BL732" s="3"/>
    </row>
    <row r="733" spans="16:64" hidden="1">
      <c r="P733" s="1"/>
      <c r="Q733" s="2"/>
      <c r="R733" s="2"/>
      <c r="S733" s="1"/>
      <c r="T733" s="1"/>
      <c r="U733" s="1"/>
      <c r="V733" s="1"/>
      <c r="W733" s="1"/>
      <c r="X733" s="1"/>
      <c r="Y733" s="1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1"/>
      <c r="BF733" s="1"/>
      <c r="BG733" s="3"/>
      <c r="BH733" s="3"/>
      <c r="BI733" s="1"/>
      <c r="BJ733" s="1"/>
      <c r="BK733" s="3"/>
      <c r="BL733" s="3"/>
    </row>
    <row r="734" spans="16:64" hidden="1">
      <c r="P734" s="1"/>
      <c r="Q734" s="2"/>
      <c r="R734" s="2"/>
      <c r="S734" s="1"/>
      <c r="T734" s="1"/>
      <c r="U734" s="1"/>
      <c r="V734" s="1"/>
      <c r="W734" s="1"/>
      <c r="X734" s="1"/>
      <c r="Y734" s="1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1"/>
      <c r="BF734" s="1"/>
      <c r="BG734" s="3"/>
      <c r="BH734" s="3"/>
      <c r="BI734" s="1"/>
      <c r="BJ734" s="1"/>
      <c r="BK734" s="3"/>
      <c r="BL734" s="3"/>
    </row>
    <row r="735" spans="16:64" hidden="1">
      <c r="P735" s="1"/>
      <c r="Q735" s="2"/>
      <c r="R735" s="2"/>
      <c r="S735" s="1"/>
      <c r="T735" s="1"/>
      <c r="U735" s="1"/>
      <c r="V735" s="1"/>
      <c r="W735" s="1"/>
      <c r="X735" s="1"/>
      <c r="Y735" s="1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1"/>
      <c r="BF735" s="1"/>
      <c r="BG735" s="3"/>
      <c r="BH735" s="3"/>
      <c r="BI735" s="1"/>
      <c r="BJ735" s="1"/>
      <c r="BK735" s="3"/>
      <c r="BL735" s="3"/>
    </row>
    <row r="736" spans="16:64" hidden="1">
      <c r="P736" s="1"/>
      <c r="Q736" s="2"/>
      <c r="R736" s="2"/>
      <c r="S736" s="1"/>
      <c r="T736" s="1"/>
      <c r="U736" s="1"/>
      <c r="V736" s="1"/>
      <c r="W736" s="1"/>
      <c r="X736" s="1"/>
      <c r="Y736" s="1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1"/>
      <c r="BF736" s="1"/>
      <c r="BG736" s="3"/>
      <c r="BH736" s="3"/>
      <c r="BI736" s="1"/>
      <c r="BJ736" s="1"/>
      <c r="BK736" s="3"/>
      <c r="BL736" s="3"/>
    </row>
    <row r="737" spans="16:64" hidden="1">
      <c r="P737" s="1"/>
      <c r="Q737" s="2"/>
      <c r="R737" s="2"/>
      <c r="S737" s="1"/>
      <c r="T737" s="1"/>
      <c r="U737" s="1"/>
      <c r="V737" s="1"/>
      <c r="W737" s="1"/>
      <c r="X737" s="1"/>
      <c r="Y737" s="1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1"/>
      <c r="BF737" s="1"/>
      <c r="BG737" s="3"/>
      <c r="BH737" s="3"/>
      <c r="BI737" s="1"/>
      <c r="BJ737" s="1"/>
      <c r="BK737" s="3"/>
      <c r="BL737" s="3"/>
    </row>
    <row r="738" spans="16:64" hidden="1">
      <c r="P738" s="1"/>
      <c r="Q738" s="2"/>
      <c r="R738" s="2"/>
      <c r="S738" s="1"/>
      <c r="T738" s="1"/>
      <c r="U738" s="1"/>
      <c r="V738" s="1"/>
      <c r="W738" s="1"/>
      <c r="X738" s="1"/>
      <c r="Y738" s="1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1"/>
      <c r="BF738" s="1"/>
      <c r="BG738" s="3"/>
      <c r="BH738" s="3"/>
      <c r="BI738" s="1"/>
      <c r="BJ738" s="1"/>
      <c r="BK738" s="3"/>
      <c r="BL738" s="3"/>
    </row>
    <row r="739" spans="16:64" hidden="1">
      <c r="P739" s="1"/>
      <c r="Q739" s="2"/>
      <c r="R739" s="2"/>
      <c r="S739" s="1"/>
      <c r="T739" s="1"/>
      <c r="U739" s="1"/>
      <c r="V739" s="1"/>
      <c r="W739" s="1"/>
      <c r="X739" s="1"/>
      <c r="Y739" s="1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1"/>
      <c r="BF739" s="1"/>
      <c r="BG739" s="3"/>
      <c r="BH739" s="3"/>
      <c r="BI739" s="1"/>
      <c r="BJ739" s="1"/>
      <c r="BK739" s="3"/>
      <c r="BL739" s="3"/>
    </row>
    <row r="740" spans="16:64" hidden="1">
      <c r="P740" s="1"/>
      <c r="Q740" s="2"/>
      <c r="R740" s="2"/>
      <c r="S740" s="1"/>
      <c r="T740" s="1"/>
      <c r="U740" s="1"/>
      <c r="V740" s="1"/>
      <c r="W740" s="1"/>
      <c r="X740" s="1"/>
      <c r="Y740" s="1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1"/>
      <c r="BF740" s="1"/>
      <c r="BG740" s="3"/>
      <c r="BH740" s="3"/>
      <c r="BI740" s="1"/>
      <c r="BJ740" s="1"/>
      <c r="BK740" s="3"/>
      <c r="BL740" s="3"/>
    </row>
    <row r="741" spans="16:64" hidden="1">
      <c r="P741" s="1"/>
      <c r="Q741" s="2"/>
      <c r="R741" s="2"/>
      <c r="S741" s="1"/>
      <c r="T741" s="1"/>
      <c r="U741" s="1"/>
      <c r="V741" s="1"/>
      <c r="W741" s="1"/>
      <c r="X741" s="1"/>
      <c r="Y741" s="1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1"/>
      <c r="BF741" s="1"/>
      <c r="BG741" s="3"/>
      <c r="BH741" s="3"/>
      <c r="BI741" s="1"/>
      <c r="BJ741" s="1"/>
      <c r="BK741" s="3"/>
      <c r="BL741" s="3"/>
    </row>
    <row r="742" spans="16:64" hidden="1">
      <c r="P742" s="1"/>
      <c r="Q742" s="2"/>
      <c r="R742" s="2"/>
      <c r="S742" s="1"/>
      <c r="T742" s="1"/>
      <c r="U742" s="1"/>
      <c r="V742" s="1"/>
      <c r="W742" s="1"/>
      <c r="X742" s="1"/>
      <c r="Y742" s="1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1"/>
      <c r="BF742" s="1"/>
      <c r="BG742" s="3"/>
      <c r="BH742" s="3"/>
      <c r="BI742" s="1"/>
      <c r="BJ742" s="1"/>
      <c r="BK742" s="3"/>
      <c r="BL742" s="3"/>
    </row>
    <row r="743" spans="16:64" hidden="1">
      <c r="P743" s="1"/>
      <c r="Q743" s="2"/>
      <c r="R743" s="2"/>
      <c r="S743" s="1"/>
      <c r="T743" s="1"/>
      <c r="U743" s="1"/>
      <c r="V743" s="1"/>
      <c r="W743" s="1"/>
      <c r="X743" s="1"/>
      <c r="Y743" s="1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1"/>
      <c r="BF743" s="1"/>
      <c r="BG743" s="3"/>
      <c r="BH743" s="3"/>
      <c r="BI743" s="1"/>
      <c r="BJ743" s="1"/>
      <c r="BK743" s="3"/>
      <c r="BL743" s="3"/>
    </row>
    <row r="744" spans="16:64" hidden="1">
      <c r="P744" s="1"/>
      <c r="Q744" s="2"/>
      <c r="R744" s="2"/>
      <c r="S744" s="1"/>
      <c r="T744" s="1"/>
      <c r="U744" s="1"/>
      <c r="V744" s="1"/>
      <c r="W744" s="1"/>
      <c r="X744" s="1"/>
      <c r="Y744" s="1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1"/>
      <c r="BF744" s="1"/>
      <c r="BG744" s="3"/>
      <c r="BH744" s="3"/>
      <c r="BI744" s="1"/>
      <c r="BJ744" s="1"/>
      <c r="BK744" s="3"/>
      <c r="BL744" s="3"/>
    </row>
    <row r="745" spans="16:64" hidden="1">
      <c r="P745" s="1"/>
      <c r="Q745" s="2"/>
      <c r="R745" s="2"/>
      <c r="S745" s="1"/>
      <c r="T745" s="1"/>
      <c r="U745" s="1"/>
      <c r="V745" s="1"/>
      <c r="W745" s="1"/>
      <c r="X745" s="1"/>
      <c r="Y745" s="1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1"/>
      <c r="BF745" s="1"/>
      <c r="BG745" s="3"/>
      <c r="BH745" s="3"/>
      <c r="BI745" s="1"/>
      <c r="BJ745" s="1"/>
      <c r="BK745" s="3"/>
      <c r="BL745" s="3"/>
    </row>
    <row r="746" spans="16:64" hidden="1">
      <c r="P746" s="1"/>
      <c r="Q746" s="2"/>
      <c r="R746" s="2"/>
      <c r="S746" s="1"/>
      <c r="T746" s="1"/>
      <c r="U746" s="1"/>
      <c r="V746" s="1"/>
      <c r="W746" s="1"/>
      <c r="X746" s="1"/>
      <c r="Y746" s="1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1"/>
      <c r="BF746" s="1"/>
      <c r="BG746" s="3"/>
      <c r="BH746" s="3"/>
      <c r="BI746" s="1"/>
      <c r="BJ746" s="1"/>
      <c r="BK746" s="3"/>
      <c r="BL746" s="3"/>
    </row>
    <row r="747" spans="16:64" hidden="1">
      <c r="P747" s="1"/>
      <c r="Q747" s="2"/>
      <c r="R747" s="2"/>
      <c r="S747" s="1"/>
      <c r="T747" s="1"/>
      <c r="U747" s="1"/>
      <c r="V747" s="1"/>
      <c r="W747" s="1"/>
      <c r="X747" s="1"/>
      <c r="Y747" s="1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1"/>
      <c r="BF747" s="1"/>
      <c r="BG747" s="3"/>
      <c r="BH747" s="3"/>
      <c r="BI747" s="1"/>
      <c r="BJ747" s="1"/>
      <c r="BK747" s="3"/>
      <c r="BL747" s="3"/>
    </row>
    <row r="748" spans="16:64" hidden="1">
      <c r="P748" s="1"/>
      <c r="Q748" s="2"/>
      <c r="R748" s="2"/>
      <c r="S748" s="1"/>
      <c r="T748" s="1"/>
      <c r="U748" s="1"/>
      <c r="V748" s="1"/>
      <c r="W748" s="1"/>
      <c r="X748" s="1"/>
      <c r="Y748" s="1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1"/>
      <c r="BF748" s="1"/>
      <c r="BG748" s="3"/>
      <c r="BH748" s="3"/>
      <c r="BI748" s="1"/>
      <c r="BJ748" s="1"/>
      <c r="BK748" s="3"/>
      <c r="BL748" s="3"/>
    </row>
    <row r="749" spans="16:64" hidden="1">
      <c r="P749" s="1"/>
      <c r="Q749" s="2"/>
      <c r="R749" s="2"/>
      <c r="S749" s="1"/>
      <c r="T749" s="1"/>
      <c r="U749" s="1"/>
      <c r="V749" s="1"/>
      <c r="W749" s="1"/>
      <c r="X749" s="1"/>
      <c r="Y749" s="1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1"/>
      <c r="BF749" s="1"/>
      <c r="BG749" s="3"/>
      <c r="BH749" s="3"/>
      <c r="BI749" s="1"/>
      <c r="BJ749" s="1"/>
      <c r="BK749" s="3"/>
      <c r="BL749" s="3"/>
    </row>
    <row r="750" spans="16:64" hidden="1">
      <c r="P750" s="1"/>
      <c r="Q750" s="2"/>
      <c r="R750" s="2"/>
      <c r="S750" s="1"/>
      <c r="T750" s="1"/>
      <c r="U750" s="1"/>
      <c r="V750" s="1"/>
      <c r="W750" s="1"/>
      <c r="X750" s="1"/>
      <c r="Y750" s="1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1"/>
      <c r="BF750" s="1"/>
      <c r="BG750" s="3"/>
      <c r="BH750" s="3"/>
      <c r="BI750" s="1"/>
      <c r="BJ750" s="1"/>
      <c r="BK750" s="3"/>
      <c r="BL750" s="3"/>
    </row>
    <row r="751" spans="16:64" hidden="1">
      <c r="P751" s="1"/>
      <c r="Q751" s="2"/>
      <c r="R751" s="2"/>
      <c r="S751" s="1"/>
      <c r="T751" s="1"/>
      <c r="U751" s="1"/>
      <c r="V751" s="1"/>
      <c r="W751" s="1"/>
      <c r="X751" s="1"/>
      <c r="Y751" s="1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1"/>
      <c r="BF751" s="1"/>
      <c r="BG751" s="3"/>
      <c r="BH751" s="3"/>
      <c r="BI751" s="1"/>
      <c r="BJ751" s="1"/>
      <c r="BK751" s="3"/>
      <c r="BL751" s="3"/>
    </row>
    <row r="752" spans="16:64" hidden="1">
      <c r="P752" s="1"/>
      <c r="Q752" s="2"/>
      <c r="R752" s="2"/>
      <c r="S752" s="1"/>
      <c r="T752" s="1"/>
      <c r="U752" s="1"/>
      <c r="V752" s="1"/>
      <c r="W752" s="1"/>
      <c r="X752" s="1"/>
      <c r="Y752" s="1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1"/>
      <c r="BF752" s="1"/>
      <c r="BG752" s="3"/>
      <c r="BH752" s="3"/>
      <c r="BI752" s="1"/>
      <c r="BJ752" s="1"/>
      <c r="BK752" s="3"/>
      <c r="BL752" s="3"/>
    </row>
    <row r="753" spans="16:64" hidden="1">
      <c r="P753" s="1"/>
      <c r="Q753" s="2"/>
      <c r="R753" s="2"/>
      <c r="S753" s="1"/>
      <c r="T753" s="1"/>
      <c r="U753" s="1"/>
      <c r="V753" s="1"/>
      <c r="W753" s="1"/>
      <c r="X753" s="1"/>
      <c r="Y753" s="1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1"/>
      <c r="BF753" s="1"/>
      <c r="BG753" s="3"/>
      <c r="BH753" s="3"/>
      <c r="BI753" s="1"/>
      <c r="BJ753" s="1"/>
      <c r="BK753" s="3"/>
      <c r="BL753" s="3"/>
    </row>
    <row r="754" spans="16:64" hidden="1">
      <c r="P754" s="1"/>
      <c r="Q754" s="2"/>
      <c r="R754" s="2"/>
      <c r="S754" s="1"/>
      <c r="T754" s="1"/>
      <c r="U754" s="1"/>
      <c r="V754" s="1"/>
      <c r="W754" s="1"/>
      <c r="X754" s="1"/>
      <c r="Y754" s="1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1"/>
      <c r="BF754" s="1"/>
      <c r="BG754" s="3"/>
      <c r="BH754" s="3"/>
      <c r="BI754" s="1"/>
      <c r="BJ754" s="1"/>
      <c r="BK754" s="3"/>
      <c r="BL754" s="3"/>
    </row>
    <row r="755" spans="16:64" hidden="1">
      <c r="P755" s="1"/>
      <c r="Q755" s="2"/>
      <c r="R755" s="2"/>
      <c r="S755" s="1"/>
      <c r="T755" s="1"/>
      <c r="U755" s="1"/>
      <c r="V755" s="1"/>
      <c r="W755" s="1"/>
      <c r="X755" s="1"/>
      <c r="Y755" s="1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1"/>
      <c r="BF755" s="1"/>
      <c r="BG755" s="3"/>
      <c r="BH755" s="3"/>
      <c r="BI755" s="1"/>
      <c r="BJ755" s="1"/>
      <c r="BK755" s="3"/>
      <c r="BL755" s="3"/>
    </row>
    <row r="756" spans="16:64" hidden="1">
      <c r="P756" s="1"/>
      <c r="Q756" s="2"/>
      <c r="R756" s="2"/>
      <c r="S756" s="1"/>
      <c r="T756" s="1"/>
      <c r="U756" s="1"/>
      <c r="V756" s="1"/>
      <c r="W756" s="1"/>
      <c r="X756" s="1"/>
      <c r="Y756" s="1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1"/>
      <c r="BF756" s="1"/>
      <c r="BG756" s="3"/>
      <c r="BH756" s="3"/>
      <c r="BI756" s="1"/>
      <c r="BJ756" s="1"/>
      <c r="BK756" s="3"/>
      <c r="BL756" s="3"/>
    </row>
    <row r="757" spans="16:64" hidden="1">
      <c r="P757" s="1"/>
      <c r="Q757" s="2"/>
      <c r="R757" s="2"/>
      <c r="S757" s="1"/>
      <c r="T757" s="1"/>
      <c r="U757" s="1"/>
      <c r="V757" s="1"/>
      <c r="W757" s="1"/>
      <c r="X757" s="1"/>
      <c r="Y757" s="1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1"/>
      <c r="BF757" s="1"/>
      <c r="BG757" s="3"/>
      <c r="BH757" s="3"/>
      <c r="BI757" s="1"/>
      <c r="BJ757" s="1"/>
      <c r="BK757" s="3"/>
      <c r="BL757" s="3"/>
    </row>
    <row r="758" spans="16:64" hidden="1">
      <c r="P758" s="1"/>
      <c r="Q758" s="2"/>
      <c r="R758" s="2"/>
      <c r="S758" s="1"/>
      <c r="T758" s="1"/>
      <c r="U758" s="1"/>
      <c r="V758" s="1"/>
      <c r="W758" s="1"/>
      <c r="X758" s="1"/>
      <c r="Y758" s="1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1"/>
      <c r="BF758" s="1"/>
      <c r="BG758" s="3"/>
      <c r="BH758" s="3"/>
      <c r="BI758" s="1"/>
      <c r="BJ758" s="1"/>
      <c r="BK758" s="3"/>
      <c r="BL758" s="3"/>
    </row>
    <row r="759" spans="16:64" hidden="1">
      <c r="P759" s="1"/>
      <c r="Q759" s="2"/>
      <c r="R759" s="2"/>
      <c r="S759" s="1"/>
      <c r="T759" s="1"/>
      <c r="U759" s="1"/>
      <c r="V759" s="1"/>
      <c r="W759" s="1"/>
      <c r="X759" s="1"/>
      <c r="Y759" s="1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1"/>
      <c r="BF759" s="1"/>
      <c r="BG759" s="3"/>
      <c r="BH759" s="3"/>
      <c r="BI759" s="1"/>
      <c r="BJ759" s="1"/>
      <c r="BK759" s="3"/>
      <c r="BL759" s="3"/>
    </row>
    <row r="760" spans="16:64" hidden="1">
      <c r="P760" s="1"/>
      <c r="Q760" s="2"/>
      <c r="R760" s="2"/>
      <c r="S760" s="1"/>
      <c r="T760" s="1"/>
      <c r="U760" s="1"/>
      <c r="V760" s="1"/>
      <c r="W760" s="1"/>
      <c r="X760" s="1"/>
      <c r="Y760" s="1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1"/>
      <c r="BF760" s="1"/>
      <c r="BG760" s="3"/>
      <c r="BH760" s="3"/>
      <c r="BI760" s="1"/>
      <c r="BJ760" s="1"/>
      <c r="BK760" s="3"/>
      <c r="BL760" s="3"/>
    </row>
    <row r="761" spans="16:64" hidden="1">
      <c r="P761" s="1"/>
      <c r="Q761" s="2"/>
      <c r="R761" s="2"/>
      <c r="S761" s="1"/>
      <c r="T761" s="1"/>
      <c r="U761" s="1"/>
      <c r="V761" s="1"/>
      <c r="W761" s="1"/>
      <c r="X761" s="1"/>
      <c r="Y761" s="1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1"/>
      <c r="BF761" s="1"/>
      <c r="BG761" s="3"/>
      <c r="BH761" s="3"/>
      <c r="BI761" s="1"/>
      <c r="BJ761" s="1"/>
      <c r="BK761" s="3"/>
      <c r="BL761" s="3"/>
    </row>
    <row r="762" spans="16:64" hidden="1">
      <c r="P762" s="1"/>
      <c r="Q762" s="2"/>
      <c r="R762" s="2"/>
      <c r="S762" s="1"/>
      <c r="T762" s="1"/>
      <c r="U762" s="1"/>
      <c r="V762" s="1"/>
      <c r="W762" s="1"/>
      <c r="X762" s="1"/>
      <c r="Y762" s="1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1"/>
      <c r="BF762" s="1"/>
      <c r="BG762" s="3"/>
      <c r="BH762" s="3"/>
      <c r="BI762" s="1"/>
      <c r="BJ762" s="1"/>
      <c r="BK762" s="3"/>
      <c r="BL762" s="3"/>
    </row>
    <row r="763" spans="16:64" hidden="1">
      <c r="P763" s="1"/>
      <c r="Q763" s="2"/>
      <c r="R763" s="2"/>
      <c r="S763" s="1"/>
      <c r="T763" s="1"/>
      <c r="U763" s="1"/>
      <c r="V763" s="1"/>
      <c r="W763" s="1"/>
      <c r="X763" s="1"/>
      <c r="Y763" s="1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1"/>
      <c r="BF763" s="1"/>
      <c r="BG763" s="3"/>
      <c r="BH763" s="3"/>
      <c r="BI763" s="1"/>
      <c r="BJ763" s="1"/>
      <c r="BK763" s="3"/>
      <c r="BL763" s="3"/>
    </row>
    <row r="764" spans="16:64" hidden="1">
      <c r="P764" s="1"/>
      <c r="Q764" s="2"/>
      <c r="R764" s="2"/>
      <c r="S764" s="1"/>
      <c r="T764" s="1"/>
      <c r="U764" s="1"/>
      <c r="V764" s="1"/>
      <c r="W764" s="1"/>
      <c r="X764" s="1"/>
      <c r="Y764" s="1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1"/>
      <c r="BF764" s="1"/>
      <c r="BG764" s="3"/>
      <c r="BH764" s="3"/>
      <c r="BI764" s="1"/>
      <c r="BJ764" s="1"/>
      <c r="BK764" s="3"/>
      <c r="BL764" s="3"/>
    </row>
    <row r="765" spans="16:64" hidden="1">
      <c r="P765" s="1"/>
      <c r="Q765" s="2"/>
      <c r="R765" s="2"/>
      <c r="S765" s="1"/>
      <c r="T765" s="1"/>
      <c r="U765" s="1"/>
      <c r="V765" s="1"/>
      <c r="W765" s="1"/>
      <c r="X765" s="1"/>
      <c r="Y765" s="1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1"/>
      <c r="BF765" s="1"/>
      <c r="BG765" s="3"/>
      <c r="BH765" s="3"/>
      <c r="BI765" s="1"/>
      <c r="BJ765" s="1"/>
      <c r="BK765" s="3"/>
      <c r="BL765" s="3"/>
    </row>
    <row r="766" spans="16:64" hidden="1">
      <c r="P766" s="1"/>
      <c r="Q766" s="2"/>
      <c r="R766" s="2"/>
      <c r="S766" s="1"/>
      <c r="T766" s="1"/>
      <c r="U766" s="1"/>
      <c r="V766" s="1"/>
      <c r="W766" s="1"/>
      <c r="X766" s="1"/>
      <c r="Y766" s="1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1"/>
      <c r="BF766" s="1"/>
      <c r="BG766" s="3"/>
      <c r="BH766" s="3"/>
      <c r="BI766" s="1"/>
      <c r="BJ766" s="1"/>
      <c r="BK766" s="3"/>
      <c r="BL766" s="3"/>
    </row>
    <row r="767" spans="16:64" hidden="1">
      <c r="P767" s="1"/>
      <c r="Q767" s="2"/>
      <c r="R767" s="2"/>
      <c r="S767" s="1"/>
      <c r="T767" s="1"/>
      <c r="U767" s="1"/>
      <c r="V767" s="1"/>
      <c r="W767" s="1"/>
      <c r="X767" s="1"/>
      <c r="Y767" s="1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1"/>
      <c r="BF767" s="1"/>
      <c r="BG767" s="3"/>
      <c r="BH767" s="3"/>
      <c r="BI767" s="1"/>
      <c r="BJ767" s="1"/>
      <c r="BK767" s="3"/>
      <c r="BL767" s="3"/>
    </row>
    <row r="768" spans="16:64" hidden="1">
      <c r="P768" s="1"/>
      <c r="Q768" s="2"/>
      <c r="R768" s="2"/>
      <c r="S768" s="1"/>
      <c r="T768" s="1"/>
      <c r="U768" s="1"/>
      <c r="V768" s="1"/>
      <c r="W768" s="1"/>
      <c r="X768" s="1"/>
      <c r="Y768" s="1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1"/>
      <c r="BF768" s="1"/>
      <c r="BG768" s="3"/>
      <c r="BH768" s="3"/>
      <c r="BI768" s="1"/>
      <c r="BJ768" s="1"/>
      <c r="BK768" s="3"/>
      <c r="BL768" s="3"/>
    </row>
    <row r="769" spans="16:64" hidden="1">
      <c r="P769" s="1"/>
      <c r="Q769" s="2"/>
      <c r="R769" s="2"/>
      <c r="S769" s="1"/>
      <c r="T769" s="1"/>
      <c r="U769" s="1"/>
      <c r="V769" s="1"/>
      <c r="W769" s="1"/>
      <c r="X769" s="1"/>
      <c r="Y769" s="1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1"/>
      <c r="BF769" s="1"/>
      <c r="BG769" s="3"/>
      <c r="BH769" s="3"/>
      <c r="BI769" s="1"/>
      <c r="BJ769" s="1"/>
      <c r="BK769" s="3"/>
      <c r="BL769" s="3"/>
    </row>
    <row r="770" spans="16:64" hidden="1">
      <c r="P770" s="1"/>
      <c r="Q770" s="2"/>
      <c r="R770" s="2"/>
      <c r="S770" s="1"/>
      <c r="T770" s="1"/>
      <c r="U770" s="1"/>
      <c r="V770" s="1"/>
      <c r="W770" s="1"/>
      <c r="X770" s="1"/>
      <c r="Y770" s="1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1"/>
      <c r="BF770" s="1"/>
      <c r="BG770" s="3"/>
      <c r="BH770" s="3"/>
      <c r="BI770" s="1"/>
      <c r="BJ770" s="1"/>
      <c r="BK770" s="3"/>
      <c r="BL770" s="3"/>
    </row>
    <row r="771" spans="16:64" hidden="1">
      <c r="P771" s="1"/>
      <c r="Q771" s="2"/>
      <c r="R771" s="2"/>
      <c r="S771" s="1"/>
      <c r="T771" s="1"/>
      <c r="U771" s="1"/>
      <c r="V771" s="1"/>
      <c r="W771" s="1"/>
      <c r="X771" s="1"/>
      <c r="Y771" s="1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1"/>
      <c r="BF771" s="1"/>
      <c r="BG771" s="3"/>
      <c r="BH771" s="3"/>
      <c r="BI771" s="1"/>
      <c r="BJ771" s="1"/>
      <c r="BK771" s="3"/>
      <c r="BL771" s="3"/>
    </row>
    <row r="772" spans="16:64" hidden="1">
      <c r="P772" s="1"/>
      <c r="Q772" s="2"/>
      <c r="R772" s="2"/>
      <c r="S772" s="1"/>
      <c r="T772" s="1"/>
      <c r="U772" s="1"/>
      <c r="V772" s="1"/>
      <c r="W772" s="1"/>
      <c r="X772" s="1"/>
      <c r="Y772" s="1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1"/>
      <c r="BF772" s="1"/>
      <c r="BG772" s="3"/>
      <c r="BH772" s="3"/>
      <c r="BI772" s="1"/>
      <c r="BJ772" s="1"/>
      <c r="BK772" s="3"/>
      <c r="BL772" s="3"/>
    </row>
    <row r="773" spans="16:64" hidden="1">
      <c r="P773" s="1"/>
      <c r="Q773" s="2"/>
      <c r="R773" s="2"/>
      <c r="S773" s="1"/>
      <c r="T773" s="1"/>
      <c r="U773" s="1"/>
      <c r="V773" s="1"/>
      <c r="W773" s="1"/>
      <c r="X773" s="1"/>
      <c r="Y773" s="1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1"/>
      <c r="BF773" s="1"/>
      <c r="BG773" s="3"/>
      <c r="BH773" s="3"/>
      <c r="BI773" s="1"/>
      <c r="BJ773" s="1"/>
      <c r="BK773" s="3"/>
      <c r="BL773" s="3"/>
    </row>
    <row r="774" spans="16:64" hidden="1">
      <c r="P774" s="1"/>
      <c r="Q774" s="2"/>
      <c r="R774" s="2"/>
      <c r="S774" s="1"/>
      <c r="T774" s="1"/>
      <c r="U774" s="1"/>
      <c r="V774" s="1"/>
      <c r="W774" s="1"/>
      <c r="X774" s="1"/>
      <c r="Y774" s="1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1"/>
      <c r="BF774" s="1"/>
      <c r="BG774" s="3"/>
      <c r="BH774" s="3"/>
      <c r="BI774" s="1"/>
      <c r="BJ774" s="1"/>
      <c r="BK774" s="3"/>
      <c r="BL774" s="3"/>
    </row>
    <row r="775" spans="16:64" hidden="1">
      <c r="P775" s="1"/>
      <c r="Q775" s="2"/>
      <c r="R775" s="2"/>
      <c r="S775" s="1"/>
      <c r="T775" s="1"/>
      <c r="U775" s="1"/>
      <c r="V775" s="1"/>
      <c r="W775" s="1"/>
      <c r="X775" s="1"/>
      <c r="Y775" s="1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1"/>
      <c r="BF775" s="1"/>
      <c r="BG775" s="3"/>
      <c r="BH775" s="3"/>
      <c r="BI775" s="1"/>
      <c r="BJ775" s="1"/>
      <c r="BK775" s="3"/>
      <c r="BL775" s="3"/>
    </row>
    <row r="776" spans="16:64" hidden="1">
      <c r="P776" s="1"/>
      <c r="Q776" s="2"/>
      <c r="R776" s="2"/>
      <c r="S776" s="1"/>
      <c r="T776" s="1"/>
      <c r="U776" s="1"/>
      <c r="V776" s="1"/>
      <c r="W776" s="1"/>
      <c r="X776" s="1"/>
      <c r="Y776" s="1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1"/>
      <c r="BF776" s="1"/>
      <c r="BG776" s="3"/>
      <c r="BH776" s="3"/>
      <c r="BI776" s="1"/>
      <c r="BJ776" s="1"/>
      <c r="BK776" s="3"/>
      <c r="BL776" s="3"/>
    </row>
    <row r="777" spans="16:64" hidden="1">
      <c r="P777" s="1"/>
      <c r="Q777" s="2"/>
      <c r="R777" s="2"/>
      <c r="S777" s="1"/>
      <c r="T777" s="1"/>
      <c r="U777" s="1"/>
      <c r="V777" s="1"/>
      <c r="W777" s="1"/>
      <c r="X777" s="1"/>
      <c r="Y777" s="1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1"/>
      <c r="BF777" s="1"/>
      <c r="BG777" s="3"/>
      <c r="BH777" s="3"/>
      <c r="BI777" s="1"/>
      <c r="BJ777" s="1"/>
      <c r="BK777" s="3"/>
      <c r="BL777" s="3"/>
    </row>
    <row r="778" spans="16:64" hidden="1">
      <c r="P778" s="1"/>
      <c r="Q778" s="2"/>
      <c r="R778" s="2"/>
      <c r="S778" s="1"/>
      <c r="T778" s="1"/>
      <c r="U778" s="1"/>
      <c r="V778" s="1"/>
      <c r="W778" s="1"/>
      <c r="X778" s="1"/>
      <c r="Y778" s="1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1"/>
      <c r="BF778" s="1"/>
      <c r="BG778" s="3"/>
      <c r="BH778" s="3"/>
      <c r="BI778" s="1"/>
      <c r="BJ778" s="1"/>
      <c r="BK778" s="3"/>
      <c r="BL778" s="3"/>
    </row>
    <row r="779" spans="16:64" hidden="1">
      <c r="P779" s="1"/>
      <c r="Q779" s="2"/>
      <c r="R779" s="2"/>
      <c r="S779" s="1"/>
      <c r="T779" s="1"/>
      <c r="U779" s="1"/>
      <c r="V779" s="1"/>
      <c r="W779" s="1"/>
      <c r="X779" s="1"/>
      <c r="Y779" s="1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1"/>
      <c r="BF779" s="1"/>
      <c r="BG779" s="3"/>
      <c r="BH779" s="3"/>
      <c r="BI779" s="1"/>
      <c r="BJ779" s="1"/>
      <c r="BK779" s="3"/>
      <c r="BL779" s="3"/>
    </row>
    <row r="780" spans="16:64" hidden="1">
      <c r="P780" s="1"/>
      <c r="Q780" s="2"/>
      <c r="R780" s="2"/>
      <c r="S780" s="1"/>
      <c r="T780" s="1"/>
      <c r="U780" s="1"/>
      <c r="V780" s="1"/>
      <c r="W780" s="1"/>
      <c r="X780" s="1"/>
      <c r="Y780" s="1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1"/>
      <c r="BF780" s="1"/>
      <c r="BG780" s="3"/>
      <c r="BH780" s="3"/>
      <c r="BI780" s="1"/>
      <c r="BJ780" s="1"/>
      <c r="BK780" s="3"/>
      <c r="BL780" s="3"/>
    </row>
    <row r="781" spans="16:64" hidden="1">
      <c r="P781" s="1"/>
      <c r="Q781" s="2"/>
      <c r="R781" s="2"/>
      <c r="S781" s="1"/>
      <c r="T781" s="1"/>
      <c r="U781" s="1"/>
      <c r="V781" s="1"/>
      <c r="W781" s="1"/>
      <c r="X781" s="1"/>
      <c r="Y781" s="1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1"/>
      <c r="BF781" s="1"/>
      <c r="BG781" s="3"/>
      <c r="BH781" s="3"/>
      <c r="BI781" s="1"/>
      <c r="BJ781" s="1"/>
      <c r="BK781" s="3"/>
      <c r="BL781" s="3"/>
    </row>
    <row r="782" spans="16:64" hidden="1">
      <c r="P782" s="1"/>
      <c r="Q782" s="2"/>
      <c r="R782" s="2"/>
      <c r="S782" s="1"/>
      <c r="T782" s="1"/>
      <c r="U782" s="1"/>
      <c r="V782" s="1"/>
      <c r="W782" s="1"/>
      <c r="X782" s="1"/>
      <c r="Y782" s="1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1"/>
      <c r="BF782" s="1"/>
      <c r="BG782" s="3"/>
      <c r="BH782" s="3"/>
      <c r="BI782" s="1"/>
      <c r="BJ782" s="1"/>
      <c r="BK782" s="3"/>
      <c r="BL782" s="3"/>
    </row>
    <row r="783" spans="16:64" hidden="1">
      <c r="P783" s="1"/>
      <c r="Q783" s="2"/>
      <c r="R783" s="2"/>
      <c r="S783" s="1"/>
      <c r="T783" s="1"/>
      <c r="U783" s="1"/>
      <c r="V783" s="1"/>
      <c r="W783" s="1"/>
      <c r="X783" s="1"/>
      <c r="Y783" s="1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1"/>
      <c r="BF783" s="1"/>
      <c r="BG783" s="3"/>
      <c r="BH783" s="3"/>
      <c r="BI783" s="1"/>
      <c r="BJ783" s="1"/>
      <c r="BK783" s="3"/>
      <c r="BL783" s="3"/>
    </row>
    <row r="784" spans="16:64" hidden="1">
      <c r="P784" s="1"/>
      <c r="Q784" s="2"/>
      <c r="R784" s="2"/>
      <c r="S784" s="1"/>
      <c r="T784" s="1"/>
      <c r="U784" s="1"/>
      <c r="V784" s="1"/>
      <c r="W784" s="1"/>
      <c r="X784" s="1"/>
      <c r="Y784" s="1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1"/>
      <c r="BF784" s="1"/>
      <c r="BG784" s="3"/>
      <c r="BH784" s="3"/>
      <c r="BI784" s="1"/>
      <c r="BJ784" s="1"/>
      <c r="BK784" s="3"/>
      <c r="BL784" s="3"/>
    </row>
    <row r="785" spans="16:64" hidden="1">
      <c r="P785" s="1"/>
      <c r="Q785" s="2"/>
      <c r="R785" s="2"/>
      <c r="S785" s="1"/>
      <c r="T785" s="1"/>
      <c r="U785" s="1"/>
      <c r="V785" s="1"/>
      <c r="W785" s="1"/>
      <c r="X785" s="1"/>
      <c r="Y785" s="1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1"/>
      <c r="BF785" s="1"/>
      <c r="BG785" s="3"/>
      <c r="BH785" s="3"/>
      <c r="BI785" s="1"/>
      <c r="BJ785" s="1"/>
      <c r="BK785" s="3"/>
      <c r="BL785" s="3"/>
    </row>
    <row r="786" spans="16:64" hidden="1">
      <c r="P786" s="1"/>
      <c r="Q786" s="2"/>
      <c r="R786" s="2"/>
      <c r="S786" s="1"/>
      <c r="T786" s="1"/>
      <c r="U786" s="1"/>
      <c r="V786" s="1"/>
      <c r="W786" s="1"/>
      <c r="X786" s="1"/>
      <c r="Y786" s="1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1"/>
      <c r="BF786" s="1"/>
      <c r="BG786" s="3"/>
      <c r="BH786" s="3"/>
      <c r="BI786" s="1"/>
      <c r="BJ786" s="1"/>
      <c r="BK786" s="3"/>
      <c r="BL786" s="3"/>
    </row>
    <row r="787" spans="16:64" hidden="1">
      <c r="P787" s="1"/>
      <c r="Q787" s="2"/>
      <c r="R787" s="2"/>
      <c r="S787" s="1"/>
      <c r="T787" s="1"/>
      <c r="U787" s="1"/>
      <c r="V787" s="1"/>
      <c r="W787" s="1"/>
      <c r="X787" s="1"/>
      <c r="Y787" s="1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1"/>
      <c r="BF787" s="1"/>
      <c r="BG787" s="3"/>
      <c r="BH787" s="3"/>
      <c r="BI787" s="1"/>
      <c r="BJ787" s="1"/>
      <c r="BK787" s="3"/>
      <c r="BL787" s="3"/>
    </row>
    <row r="788" spans="16:64" hidden="1">
      <c r="P788" s="1"/>
      <c r="Q788" s="2"/>
      <c r="R788" s="2"/>
      <c r="S788" s="1"/>
      <c r="T788" s="1"/>
      <c r="U788" s="1"/>
      <c r="V788" s="1"/>
      <c r="W788" s="1"/>
      <c r="X788" s="1"/>
      <c r="Y788" s="1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1"/>
      <c r="BF788" s="1"/>
      <c r="BG788" s="3"/>
      <c r="BH788" s="3"/>
      <c r="BI788" s="1"/>
      <c r="BJ788" s="1"/>
      <c r="BK788" s="3"/>
      <c r="BL788" s="3"/>
    </row>
    <row r="789" spans="16:64" hidden="1">
      <c r="P789" s="1"/>
      <c r="Q789" s="2"/>
      <c r="R789" s="2"/>
      <c r="S789" s="1"/>
      <c r="T789" s="1"/>
      <c r="U789" s="1"/>
      <c r="V789" s="1"/>
      <c r="W789" s="1"/>
      <c r="X789" s="1"/>
      <c r="Y789" s="1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1"/>
      <c r="BF789" s="1"/>
      <c r="BG789" s="3"/>
      <c r="BH789" s="3"/>
      <c r="BI789" s="1"/>
      <c r="BJ789" s="1"/>
      <c r="BK789" s="3"/>
      <c r="BL789" s="3"/>
    </row>
    <row r="790" spans="16:64" hidden="1">
      <c r="P790" s="1"/>
      <c r="Q790" s="2"/>
      <c r="R790" s="2"/>
      <c r="S790" s="1"/>
      <c r="T790" s="1"/>
      <c r="U790" s="1"/>
      <c r="V790" s="1"/>
      <c r="W790" s="1"/>
      <c r="X790" s="1"/>
      <c r="Y790" s="1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1"/>
      <c r="BF790" s="1"/>
      <c r="BG790" s="3"/>
      <c r="BH790" s="3"/>
      <c r="BI790" s="1"/>
      <c r="BJ790" s="1"/>
      <c r="BK790" s="3"/>
      <c r="BL790" s="3"/>
    </row>
    <row r="791" spans="16:64" hidden="1">
      <c r="P791" s="1"/>
      <c r="Q791" s="2"/>
      <c r="R791" s="2"/>
      <c r="S791" s="1"/>
      <c r="T791" s="1"/>
      <c r="U791" s="1"/>
      <c r="V791" s="1"/>
      <c r="W791" s="1"/>
      <c r="X791" s="1"/>
      <c r="Y791" s="1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1"/>
      <c r="BF791" s="1"/>
      <c r="BG791" s="3"/>
      <c r="BH791" s="3"/>
      <c r="BI791" s="1"/>
      <c r="BJ791" s="1"/>
      <c r="BK791" s="3"/>
      <c r="BL791" s="3"/>
    </row>
    <row r="792" spans="16:64" hidden="1">
      <c r="P792" s="1"/>
      <c r="Q792" s="2"/>
      <c r="R792" s="2"/>
      <c r="S792" s="1"/>
      <c r="T792" s="1"/>
      <c r="U792" s="1"/>
      <c r="V792" s="1"/>
      <c r="W792" s="1"/>
      <c r="X792" s="1"/>
      <c r="Y792" s="1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1"/>
      <c r="BF792" s="1"/>
      <c r="BG792" s="3"/>
      <c r="BH792" s="3"/>
      <c r="BI792" s="1"/>
      <c r="BJ792" s="1"/>
      <c r="BK792" s="3"/>
      <c r="BL792" s="3"/>
    </row>
    <row r="793" spans="16:64" hidden="1">
      <c r="P793" s="1"/>
      <c r="Q793" s="2"/>
      <c r="R793" s="2"/>
      <c r="S793" s="1"/>
      <c r="T793" s="1"/>
      <c r="U793" s="1"/>
      <c r="V793" s="1"/>
      <c r="W793" s="1"/>
      <c r="X793" s="1"/>
      <c r="Y793" s="1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1"/>
      <c r="BF793" s="1"/>
      <c r="BG793" s="3"/>
      <c r="BH793" s="3"/>
      <c r="BI793" s="1"/>
      <c r="BJ793" s="1"/>
      <c r="BK793" s="3"/>
      <c r="BL793" s="3"/>
    </row>
    <row r="794" spans="16:64" hidden="1">
      <c r="P794" s="1"/>
      <c r="Q794" s="2"/>
      <c r="R794" s="2"/>
      <c r="S794" s="1"/>
      <c r="T794" s="1"/>
      <c r="U794" s="1"/>
      <c r="V794" s="1"/>
      <c r="W794" s="1"/>
      <c r="X794" s="1"/>
      <c r="Y794" s="1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1"/>
      <c r="BF794" s="1"/>
      <c r="BG794" s="3"/>
      <c r="BH794" s="3"/>
      <c r="BI794" s="1"/>
      <c r="BJ794" s="1"/>
      <c r="BK794" s="3"/>
      <c r="BL794" s="3"/>
    </row>
    <row r="795" spans="16:64" hidden="1">
      <c r="P795" s="1"/>
      <c r="Q795" s="2"/>
      <c r="R795" s="2"/>
      <c r="S795" s="1"/>
      <c r="T795" s="1"/>
      <c r="U795" s="1"/>
      <c r="V795" s="1"/>
      <c r="W795" s="1"/>
      <c r="X795" s="1"/>
      <c r="Y795" s="1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1"/>
      <c r="BF795" s="1"/>
      <c r="BG795" s="3"/>
      <c r="BH795" s="3"/>
      <c r="BI795" s="1"/>
      <c r="BJ795" s="1"/>
      <c r="BK795" s="3"/>
      <c r="BL795" s="3"/>
    </row>
    <row r="796" spans="16:64" hidden="1">
      <c r="P796" s="1"/>
      <c r="Q796" s="2"/>
      <c r="R796" s="2"/>
      <c r="S796" s="1"/>
      <c r="T796" s="1"/>
      <c r="U796" s="1"/>
      <c r="V796" s="1"/>
      <c r="W796" s="1"/>
      <c r="X796" s="1"/>
      <c r="Y796" s="1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1"/>
      <c r="BF796" s="1"/>
      <c r="BG796" s="3"/>
      <c r="BH796" s="3"/>
      <c r="BI796" s="1"/>
      <c r="BJ796" s="1"/>
      <c r="BK796" s="3"/>
      <c r="BL796" s="3"/>
    </row>
    <row r="797" spans="16:64" hidden="1">
      <c r="P797" s="1"/>
      <c r="Q797" s="2"/>
      <c r="R797" s="2"/>
      <c r="S797" s="1"/>
      <c r="T797" s="1"/>
      <c r="U797" s="1"/>
      <c r="V797" s="1"/>
      <c r="W797" s="1"/>
      <c r="X797" s="1"/>
      <c r="Y797" s="1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1"/>
      <c r="BF797" s="1"/>
      <c r="BG797" s="3"/>
      <c r="BH797" s="3"/>
      <c r="BI797" s="1"/>
      <c r="BJ797" s="1"/>
      <c r="BK797" s="3"/>
      <c r="BL797" s="3"/>
    </row>
    <row r="798" spans="16:64" hidden="1">
      <c r="P798" s="1"/>
      <c r="Q798" s="2"/>
      <c r="R798" s="2"/>
      <c r="S798" s="1"/>
      <c r="T798" s="1"/>
      <c r="U798" s="1"/>
      <c r="V798" s="1"/>
      <c r="W798" s="1"/>
      <c r="X798" s="1"/>
      <c r="Y798" s="1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1"/>
      <c r="BF798" s="1"/>
      <c r="BG798" s="3"/>
      <c r="BH798" s="3"/>
      <c r="BI798" s="1"/>
      <c r="BJ798" s="1"/>
      <c r="BK798" s="3"/>
      <c r="BL798" s="3"/>
    </row>
    <row r="799" spans="16:64" hidden="1">
      <c r="P799" s="1"/>
      <c r="Q799" s="2"/>
      <c r="R799" s="2"/>
      <c r="S799" s="1"/>
      <c r="T799" s="1"/>
      <c r="U799" s="1"/>
      <c r="V799" s="1"/>
      <c r="W799" s="1"/>
      <c r="X799" s="1"/>
      <c r="Y799" s="1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1"/>
      <c r="BF799" s="1"/>
      <c r="BG799" s="3"/>
      <c r="BH799" s="3"/>
      <c r="BI799" s="1"/>
      <c r="BJ799" s="1"/>
      <c r="BK799" s="3"/>
      <c r="BL799" s="3"/>
    </row>
    <row r="800" spans="16:64" hidden="1">
      <c r="P800" s="1"/>
      <c r="Q800" s="2"/>
      <c r="R800" s="2"/>
      <c r="S800" s="1"/>
      <c r="T800" s="1"/>
      <c r="U800" s="1"/>
      <c r="V800" s="1"/>
      <c r="W800" s="1"/>
      <c r="X800" s="1"/>
      <c r="Y800" s="1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1"/>
      <c r="BF800" s="1"/>
      <c r="BG800" s="3"/>
      <c r="BH800" s="3"/>
      <c r="BI800" s="1"/>
      <c r="BJ800" s="1"/>
      <c r="BK800" s="3"/>
      <c r="BL800" s="3"/>
    </row>
    <row r="801" spans="16:64" hidden="1">
      <c r="P801" s="1"/>
      <c r="Q801" s="2"/>
      <c r="R801" s="2"/>
      <c r="S801" s="1"/>
      <c r="T801" s="1"/>
      <c r="U801" s="1"/>
      <c r="V801" s="1"/>
      <c r="W801" s="1"/>
      <c r="X801" s="1"/>
      <c r="Y801" s="1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1"/>
      <c r="BF801" s="1"/>
      <c r="BG801" s="3"/>
      <c r="BH801" s="3"/>
      <c r="BI801" s="1"/>
      <c r="BJ801" s="1"/>
      <c r="BK801" s="3"/>
      <c r="BL801" s="3"/>
    </row>
    <row r="802" spans="16:64" hidden="1">
      <c r="P802" s="1"/>
      <c r="Q802" s="2"/>
      <c r="R802" s="2"/>
      <c r="S802" s="1"/>
      <c r="T802" s="1"/>
      <c r="U802" s="1"/>
      <c r="V802" s="1"/>
      <c r="W802" s="1"/>
      <c r="X802" s="1"/>
      <c r="Y802" s="1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1"/>
      <c r="BF802" s="1"/>
      <c r="BG802" s="3"/>
      <c r="BH802" s="3"/>
      <c r="BI802" s="1"/>
      <c r="BJ802" s="1"/>
      <c r="BK802" s="3"/>
      <c r="BL802" s="3"/>
    </row>
    <row r="803" spans="16:64" hidden="1">
      <c r="P803" s="1"/>
      <c r="Q803" s="2"/>
      <c r="R803" s="2"/>
      <c r="S803" s="1"/>
      <c r="T803" s="1"/>
      <c r="U803" s="1"/>
      <c r="V803" s="1"/>
      <c r="W803" s="1"/>
      <c r="X803" s="1"/>
      <c r="Y803" s="1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1"/>
      <c r="BF803" s="1"/>
      <c r="BG803" s="3"/>
      <c r="BH803" s="3"/>
      <c r="BI803" s="1"/>
      <c r="BJ803" s="1"/>
      <c r="BK803" s="3"/>
      <c r="BL803" s="3"/>
    </row>
    <row r="804" spans="16:64" hidden="1">
      <c r="P804" s="1"/>
      <c r="Q804" s="2"/>
      <c r="R804" s="2"/>
      <c r="S804" s="1"/>
      <c r="T804" s="1"/>
      <c r="U804" s="1"/>
      <c r="V804" s="1"/>
      <c r="W804" s="1"/>
      <c r="X804" s="1"/>
      <c r="Y804" s="1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1"/>
      <c r="BF804" s="1"/>
      <c r="BG804" s="3"/>
      <c r="BH804" s="3"/>
      <c r="BI804" s="1"/>
      <c r="BJ804" s="1"/>
      <c r="BK804" s="3"/>
      <c r="BL804" s="3"/>
    </row>
    <row r="805" spans="16:64" hidden="1">
      <c r="P805" s="1"/>
      <c r="Q805" s="2"/>
      <c r="R805" s="2"/>
      <c r="S805" s="1"/>
      <c r="T805" s="1"/>
      <c r="U805" s="1"/>
      <c r="V805" s="1"/>
      <c r="W805" s="1"/>
      <c r="X805" s="1"/>
      <c r="Y805" s="1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1"/>
      <c r="BF805" s="1"/>
      <c r="BG805" s="3"/>
      <c r="BH805" s="3"/>
      <c r="BI805" s="1"/>
      <c r="BJ805" s="1"/>
      <c r="BK805" s="3"/>
      <c r="BL805" s="3"/>
    </row>
    <row r="806" spans="16:64" hidden="1">
      <c r="P806" s="1"/>
      <c r="Q806" s="2"/>
      <c r="R806" s="2"/>
      <c r="S806" s="1"/>
      <c r="T806" s="1"/>
      <c r="U806" s="1"/>
      <c r="V806" s="1"/>
      <c r="W806" s="1"/>
      <c r="X806" s="1"/>
      <c r="Y806" s="1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1"/>
      <c r="BF806" s="1"/>
      <c r="BG806" s="3"/>
      <c r="BH806" s="3"/>
      <c r="BI806" s="1"/>
      <c r="BJ806" s="1"/>
      <c r="BK806" s="3"/>
      <c r="BL806" s="3"/>
    </row>
    <row r="807" spans="16:64" hidden="1">
      <c r="P807" s="1"/>
      <c r="Q807" s="2"/>
      <c r="R807" s="2"/>
      <c r="S807" s="1"/>
      <c r="T807" s="1"/>
      <c r="U807" s="1"/>
      <c r="V807" s="1"/>
      <c r="W807" s="1"/>
      <c r="X807" s="1"/>
      <c r="Y807" s="1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1"/>
      <c r="BF807" s="1"/>
      <c r="BG807" s="3"/>
      <c r="BH807" s="3"/>
      <c r="BI807" s="1"/>
      <c r="BJ807" s="1"/>
      <c r="BK807" s="3"/>
      <c r="BL807" s="3"/>
    </row>
    <row r="808" spans="16:64" hidden="1">
      <c r="P808" s="1"/>
      <c r="Q808" s="2"/>
      <c r="R808" s="2"/>
      <c r="S808" s="1"/>
      <c r="T808" s="1"/>
      <c r="U808" s="1"/>
      <c r="V808" s="1"/>
      <c r="W808" s="1"/>
      <c r="X808" s="1"/>
      <c r="Y808" s="1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1"/>
      <c r="BF808" s="1"/>
      <c r="BG808" s="3"/>
      <c r="BH808" s="3"/>
      <c r="BI808" s="1"/>
      <c r="BJ808" s="1"/>
      <c r="BK808" s="3"/>
      <c r="BL808" s="3"/>
    </row>
    <row r="809" spans="16:64" hidden="1">
      <c r="P809" s="1"/>
      <c r="Q809" s="2"/>
      <c r="R809" s="2"/>
      <c r="S809" s="1"/>
      <c r="T809" s="1"/>
      <c r="U809" s="1"/>
      <c r="V809" s="1"/>
      <c r="W809" s="1"/>
      <c r="X809" s="1"/>
      <c r="Y809" s="1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1"/>
      <c r="BF809" s="1"/>
      <c r="BG809" s="3"/>
      <c r="BH809" s="3"/>
      <c r="BI809" s="1"/>
      <c r="BJ809" s="1"/>
      <c r="BK809" s="3"/>
      <c r="BL809" s="3"/>
    </row>
    <row r="810" spans="16:64" hidden="1">
      <c r="P810" s="1"/>
      <c r="Q810" s="2"/>
      <c r="R810" s="2"/>
      <c r="S810" s="1"/>
      <c r="T810" s="1"/>
      <c r="U810" s="1"/>
      <c r="V810" s="1"/>
      <c r="W810" s="1"/>
      <c r="X810" s="1"/>
      <c r="Y810" s="1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1"/>
      <c r="BF810" s="1"/>
      <c r="BG810" s="3"/>
      <c r="BH810" s="3"/>
      <c r="BI810" s="1"/>
      <c r="BJ810" s="1"/>
      <c r="BK810" s="3"/>
      <c r="BL810" s="3"/>
    </row>
    <row r="811" spans="16:64" hidden="1">
      <c r="P811" s="1"/>
      <c r="Q811" s="2"/>
      <c r="R811" s="2"/>
      <c r="S811" s="1"/>
      <c r="T811" s="1"/>
      <c r="U811" s="1"/>
      <c r="V811" s="1"/>
      <c r="W811" s="1"/>
      <c r="X811" s="1"/>
      <c r="Y811" s="1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1"/>
      <c r="BF811" s="1"/>
      <c r="BG811" s="3"/>
      <c r="BH811" s="3"/>
      <c r="BI811" s="1"/>
      <c r="BJ811" s="1"/>
      <c r="BK811" s="3"/>
      <c r="BL811" s="3"/>
    </row>
    <row r="812" spans="16:64" hidden="1">
      <c r="P812" s="1"/>
      <c r="Q812" s="2"/>
      <c r="R812" s="2"/>
      <c r="S812" s="1"/>
      <c r="T812" s="1"/>
      <c r="U812" s="1"/>
      <c r="V812" s="1"/>
      <c r="W812" s="1"/>
      <c r="X812" s="1"/>
      <c r="Y812" s="1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1"/>
      <c r="BF812" s="1"/>
      <c r="BG812" s="3"/>
      <c r="BH812" s="3"/>
      <c r="BI812" s="1"/>
      <c r="BJ812" s="1"/>
      <c r="BK812" s="3"/>
      <c r="BL812" s="3"/>
    </row>
    <row r="813" spans="16:64" hidden="1">
      <c r="P813" s="1"/>
      <c r="Q813" s="2"/>
      <c r="R813" s="2"/>
      <c r="S813" s="1"/>
      <c r="T813" s="1"/>
      <c r="U813" s="1"/>
      <c r="V813" s="1"/>
      <c r="W813" s="1"/>
      <c r="X813" s="1"/>
      <c r="Y813" s="1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1"/>
      <c r="BF813" s="1"/>
      <c r="BG813" s="3"/>
      <c r="BH813" s="3"/>
      <c r="BI813" s="1"/>
      <c r="BJ813" s="1"/>
      <c r="BK813" s="3"/>
      <c r="BL813" s="3"/>
    </row>
    <row r="814" spans="16:64" hidden="1">
      <c r="P814" s="1"/>
      <c r="Q814" s="2"/>
      <c r="R814" s="2"/>
      <c r="S814" s="1"/>
      <c r="T814" s="1"/>
      <c r="U814" s="1"/>
      <c r="V814" s="1"/>
      <c r="W814" s="1"/>
      <c r="X814" s="1"/>
      <c r="Y814" s="1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1"/>
      <c r="BF814" s="1"/>
      <c r="BG814" s="3"/>
      <c r="BH814" s="3"/>
      <c r="BI814" s="1"/>
      <c r="BJ814" s="1"/>
      <c r="BK814" s="3"/>
      <c r="BL814" s="3"/>
    </row>
    <row r="815" spans="16:64" hidden="1">
      <c r="P815" s="1"/>
      <c r="Q815" s="2"/>
      <c r="R815" s="2"/>
      <c r="S815" s="1"/>
      <c r="T815" s="1"/>
      <c r="U815" s="1"/>
      <c r="V815" s="1"/>
      <c r="W815" s="1"/>
      <c r="X815" s="1"/>
      <c r="Y815" s="1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1"/>
      <c r="BF815" s="1"/>
      <c r="BG815" s="3"/>
      <c r="BH815" s="3"/>
      <c r="BI815" s="1"/>
      <c r="BJ815" s="1"/>
      <c r="BK815" s="3"/>
      <c r="BL815" s="3"/>
    </row>
    <row r="816" spans="16:64" hidden="1">
      <c r="P816" s="1"/>
      <c r="Q816" s="2"/>
      <c r="R816" s="2"/>
      <c r="S816" s="1"/>
      <c r="T816" s="1"/>
      <c r="U816" s="1"/>
      <c r="V816" s="1"/>
      <c r="W816" s="1"/>
      <c r="X816" s="1"/>
      <c r="Y816" s="1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1"/>
      <c r="BF816" s="1"/>
      <c r="BG816" s="3"/>
      <c r="BH816" s="3"/>
      <c r="BI816" s="1"/>
      <c r="BJ816" s="1"/>
      <c r="BK816" s="3"/>
      <c r="BL816" s="3"/>
    </row>
    <row r="817" spans="16:64" hidden="1">
      <c r="P817" s="1"/>
      <c r="Q817" s="2"/>
      <c r="R817" s="2"/>
      <c r="S817" s="1"/>
      <c r="T817" s="1"/>
      <c r="U817" s="1"/>
      <c r="V817" s="1"/>
      <c r="W817" s="1"/>
      <c r="X817" s="1"/>
      <c r="Y817" s="1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1"/>
      <c r="BF817" s="1"/>
      <c r="BG817" s="3"/>
      <c r="BH817" s="3"/>
      <c r="BI817" s="1"/>
      <c r="BJ817" s="1"/>
      <c r="BK817" s="3"/>
      <c r="BL817" s="3"/>
    </row>
    <row r="818" spans="16:64" hidden="1">
      <c r="P818" s="1"/>
      <c r="Q818" s="2"/>
      <c r="R818" s="2"/>
      <c r="S818" s="1"/>
      <c r="T818" s="1"/>
      <c r="U818" s="1"/>
      <c r="V818" s="1"/>
      <c r="W818" s="1"/>
      <c r="X818" s="1"/>
      <c r="Y818" s="1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1"/>
      <c r="BF818" s="1"/>
      <c r="BG818" s="3"/>
      <c r="BH818" s="3"/>
      <c r="BI818" s="1"/>
      <c r="BJ818" s="1"/>
      <c r="BK818" s="3"/>
      <c r="BL818" s="3"/>
    </row>
    <row r="819" spans="16:64" hidden="1">
      <c r="P819" s="1"/>
      <c r="Q819" s="2"/>
      <c r="R819" s="2"/>
      <c r="S819" s="1"/>
      <c r="T819" s="1"/>
      <c r="U819" s="1"/>
      <c r="V819" s="1"/>
      <c r="W819" s="1"/>
      <c r="X819" s="1"/>
      <c r="Y819" s="1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1"/>
      <c r="BF819" s="1"/>
      <c r="BG819" s="3"/>
      <c r="BH819" s="3"/>
      <c r="BI819" s="1"/>
      <c r="BJ819" s="1"/>
      <c r="BK819" s="3"/>
      <c r="BL819" s="3"/>
    </row>
    <row r="820" spans="16:64" hidden="1">
      <c r="P820" s="1"/>
      <c r="Q820" s="2"/>
      <c r="R820" s="2"/>
      <c r="S820" s="1"/>
      <c r="T820" s="1"/>
      <c r="U820" s="1"/>
      <c r="V820" s="1"/>
      <c r="W820" s="1"/>
      <c r="X820" s="1"/>
      <c r="Y820" s="1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1"/>
      <c r="BF820" s="1"/>
      <c r="BG820" s="3"/>
      <c r="BH820" s="3"/>
      <c r="BI820" s="1"/>
      <c r="BJ820" s="1"/>
      <c r="BK820" s="3"/>
      <c r="BL820" s="3"/>
    </row>
    <row r="821" spans="16:64" hidden="1">
      <c r="P821" s="1"/>
      <c r="Q821" s="2"/>
      <c r="R821" s="2"/>
      <c r="S821" s="1"/>
      <c r="T821" s="1"/>
      <c r="U821" s="1"/>
      <c r="V821" s="1"/>
      <c r="W821" s="1"/>
      <c r="X821" s="1"/>
      <c r="Y821" s="1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1"/>
      <c r="BF821" s="1"/>
      <c r="BG821" s="3"/>
      <c r="BH821" s="3"/>
      <c r="BI821" s="1"/>
      <c r="BJ821" s="1"/>
      <c r="BK821" s="3"/>
      <c r="BL821" s="3"/>
    </row>
    <row r="822" spans="16:64" hidden="1">
      <c r="P822" s="1"/>
      <c r="Q822" s="2"/>
      <c r="R822" s="2"/>
      <c r="S822" s="1"/>
      <c r="T822" s="1"/>
      <c r="U822" s="1"/>
      <c r="V822" s="1"/>
      <c r="W822" s="1"/>
      <c r="X822" s="1"/>
      <c r="Y822" s="1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1"/>
      <c r="BF822" s="1"/>
      <c r="BG822" s="3"/>
      <c r="BH822" s="3"/>
      <c r="BI822" s="1"/>
      <c r="BJ822" s="1"/>
      <c r="BK822" s="3"/>
      <c r="BL822" s="3"/>
    </row>
    <row r="823" spans="16:64" hidden="1">
      <c r="P823" s="1"/>
      <c r="Q823" s="2"/>
      <c r="R823" s="2"/>
      <c r="S823" s="1"/>
      <c r="T823" s="1"/>
      <c r="U823" s="1"/>
      <c r="V823" s="1"/>
      <c r="W823" s="1"/>
      <c r="X823" s="1"/>
      <c r="Y823" s="1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1"/>
      <c r="BF823" s="1"/>
      <c r="BG823" s="3"/>
      <c r="BH823" s="3"/>
      <c r="BI823" s="1"/>
      <c r="BJ823" s="1"/>
      <c r="BK823" s="3"/>
      <c r="BL823" s="3"/>
    </row>
    <row r="824" spans="16:64" hidden="1">
      <c r="P824" s="1"/>
      <c r="Q824" s="2"/>
      <c r="R824" s="2"/>
      <c r="S824" s="1"/>
      <c r="T824" s="1"/>
      <c r="U824" s="1"/>
      <c r="V824" s="1"/>
      <c r="W824" s="1"/>
      <c r="X824" s="1"/>
      <c r="Y824" s="1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1"/>
      <c r="BF824" s="1"/>
      <c r="BG824" s="3"/>
      <c r="BH824" s="3"/>
      <c r="BI824" s="1"/>
      <c r="BJ824" s="1"/>
      <c r="BK824" s="3"/>
      <c r="BL824" s="3"/>
    </row>
    <row r="825" spans="16:64" hidden="1">
      <c r="P825" s="1"/>
      <c r="Q825" s="2"/>
      <c r="R825" s="2"/>
      <c r="S825" s="1"/>
      <c r="T825" s="1"/>
      <c r="U825" s="1"/>
      <c r="V825" s="1"/>
      <c r="W825" s="1"/>
      <c r="X825" s="1"/>
      <c r="Y825" s="1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1"/>
      <c r="BF825" s="1"/>
      <c r="BG825" s="3"/>
      <c r="BH825" s="3"/>
      <c r="BI825" s="1"/>
      <c r="BJ825" s="1"/>
      <c r="BK825" s="3"/>
      <c r="BL825" s="3"/>
    </row>
    <row r="826" spans="16:64" hidden="1">
      <c r="P826" s="1"/>
      <c r="Q826" s="2"/>
      <c r="R826" s="2"/>
      <c r="S826" s="1"/>
      <c r="T826" s="1"/>
      <c r="U826" s="1"/>
      <c r="V826" s="1"/>
      <c r="W826" s="1"/>
      <c r="X826" s="1"/>
      <c r="Y826" s="1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1"/>
      <c r="BF826" s="1"/>
      <c r="BG826" s="3"/>
      <c r="BH826" s="3"/>
      <c r="BI826" s="1"/>
      <c r="BJ826" s="1"/>
      <c r="BK826" s="3"/>
      <c r="BL826" s="3"/>
    </row>
    <row r="827" spans="16:64" hidden="1">
      <c r="P827" s="1"/>
      <c r="Q827" s="2"/>
      <c r="R827" s="2"/>
      <c r="S827" s="1"/>
      <c r="T827" s="1"/>
      <c r="U827" s="1"/>
      <c r="V827" s="1"/>
      <c r="W827" s="1"/>
      <c r="X827" s="1"/>
      <c r="Y827" s="1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1"/>
      <c r="BF827" s="1"/>
      <c r="BG827" s="3"/>
      <c r="BH827" s="3"/>
      <c r="BI827" s="1"/>
      <c r="BJ827" s="1"/>
      <c r="BK827" s="3"/>
      <c r="BL827" s="3"/>
    </row>
    <row r="828" spans="16:64" hidden="1">
      <c r="P828" s="1"/>
      <c r="Q828" s="2"/>
      <c r="R828" s="2"/>
      <c r="S828" s="1"/>
      <c r="T828" s="1"/>
      <c r="U828" s="1"/>
      <c r="V828" s="1"/>
      <c r="W828" s="1"/>
      <c r="X828" s="1"/>
      <c r="Y828" s="1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1"/>
      <c r="BF828" s="1"/>
      <c r="BG828" s="3"/>
      <c r="BH828" s="3"/>
      <c r="BI828" s="1"/>
      <c r="BJ828" s="1"/>
      <c r="BK828" s="3"/>
      <c r="BL828" s="3"/>
    </row>
    <row r="829" spans="16:64" hidden="1">
      <c r="P829" s="1"/>
      <c r="Q829" s="2"/>
      <c r="R829" s="2"/>
      <c r="S829" s="1"/>
      <c r="T829" s="1"/>
      <c r="U829" s="1"/>
      <c r="V829" s="1"/>
      <c r="W829" s="1"/>
      <c r="X829" s="1"/>
      <c r="Y829" s="1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1"/>
      <c r="BF829" s="1"/>
      <c r="BG829" s="3"/>
      <c r="BH829" s="3"/>
      <c r="BI829" s="1"/>
      <c r="BJ829" s="1"/>
      <c r="BK829" s="3"/>
      <c r="BL829" s="3"/>
    </row>
    <row r="830" spans="16:64" hidden="1">
      <c r="P830" s="1"/>
      <c r="Q830" s="2"/>
      <c r="R830" s="2"/>
      <c r="S830" s="1"/>
      <c r="T830" s="1"/>
      <c r="U830" s="1"/>
      <c r="V830" s="1"/>
      <c r="W830" s="1"/>
      <c r="X830" s="1"/>
      <c r="Y830" s="1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1"/>
      <c r="BF830" s="1"/>
      <c r="BG830" s="3"/>
      <c r="BH830" s="3"/>
      <c r="BI830" s="1"/>
      <c r="BJ830" s="1"/>
      <c r="BK830" s="3"/>
      <c r="BL830" s="3"/>
    </row>
    <row r="831" spans="16:64" hidden="1">
      <c r="P831" s="1"/>
      <c r="Q831" s="2"/>
      <c r="R831" s="2"/>
      <c r="S831" s="1"/>
      <c r="T831" s="1"/>
      <c r="U831" s="1"/>
      <c r="V831" s="1"/>
      <c r="W831" s="1"/>
      <c r="X831" s="1"/>
      <c r="Y831" s="1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1"/>
      <c r="BF831" s="1"/>
      <c r="BG831" s="3"/>
      <c r="BH831" s="3"/>
      <c r="BI831" s="1"/>
      <c r="BJ831" s="1"/>
      <c r="BK831" s="3"/>
      <c r="BL831" s="3"/>
    </row>
    <row r="832" spans="16:64" hidden="1">
      <c r="P832" s="1"/>
      <c r="Q832" s="2"/>
      <c r="R832" s="2"/>
      <c r="S832" s="1"/>
      <c r="T832" s="1"/>
      <c r="U832" s="1"/>
      <c r="V832" s="1"/>
      <c r="W832" s="1"/>
      <c r="X832" s="1"/>
      <c r="Y832" s="1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1"/>
      <c r="BF832" s="1"/>
      <c r="BG832" s="3"/>
      <c r="BH832" s="3"/>
      <c r="BI832" s="1"/>
      <c r="BJ832" s="1"/>
      <c r="BK832" s="3"/>
      <c r="BL832" s="3"/>
    </row>
    <row r="833" spans="16:64" hidden="1">
      <c r="P833" s="1"/>
      <c r="Q833" s="2"/>
      <c r="R833" s="2"/>
      <c r="S833" s="1"/>
      <c r="T833" s="1"/>
      <c r="U833" s="1"/>
      <c r="V833" s="1"/>
      <c r="W833" s="1"/>
      <c r="X833" s="1"/>
      <c r="Y833" s="1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1"/>
      <c r="BF833" s="1"/>
      <c r="BG833" s="3"/>
      <c r="BH833" s="3"/>
      <c r="BI833" s="1"/>
      <c r="BJ833" s="1"/>
      <c r="BK833" s="3"/>
      <c r="BL833" s="3"/>
    </row>
    <row r="834" spans="16:64" hidden="1">
      <c r="P834" s="1"/>
      <c r="Q834" s="2"/>
      <c r="R834" s="2"/>
      <c r="S834" s="1"/>
      <c r="T834" s="1"/>
      <c r="U834" s="1"/>
      <c r="V834" s="1"/>
      <c r="W834" s="1"/>
      <c r="X834" s="1"/>
      <c r="Y834" s="1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1"/>
      <c r="BF834" s="1"/>
      <c r="BG834" s="3"/>
      <c r="BH834" s="3"/>
      <c r="BI834" s="1"/>
      <c r="BJ834" s="1"/>
      <c r="BK834" s="3"/>
      <c r="BL834" s="3"/>
    </row>
    <row r="835" spans="16:64" hidden="1">
      <c r="P835" s="1"/>
      <c r="Q835" s="2"/>
      <c r="R835" s="2"/>
      <c r="S835" s="1"/>
      <c r="T835" s="1"/>
      <c r="U835" s="1"/>
      <c r="V835" s="1"/>
      <c r="W835" s="1"/>
      <c r="X835" s="1"/>
      <c r="Y835" s="1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1"/>
      <c r="BF835" s="1"/>
      <c r="BG835" s="3"/>
      <c r="BH835" s="3"/>
      <c r="BI835" s="1"/>
      <c r="BJ835" s="1"/>
      <c r="BK835" s="3"/>
      <c r="BL835" s="3"/>
    </row>
    <row r="836" spans="16:64" hidden="1">
      <c r="P836" s="1"/>
      <c r="Q836" s="2"/>
      <c r="R836" s="2"/>
      <c r="S836" s="1"/>
      <c r="T836" s="1"/>
      <c r="U836" s="1"/>
      <c r="V836" s="1"/>
      <c r="W836" s="1"/>
      <c r="X836" s="1"/>
      <c r="Y836" s="1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1"/>
      <c r="BF836" s="1"/>
      <c r="BG836" s="3"/>
      <c r="BH836" s="3"/>
      <c r="BI836" s="1"/>
      <c r="BJ836" s="1"/>
      <c r="BK836" s="3"/>
      <c r="BL836" s="3"/>
    </row>
    <row r="837" spans="16:64" hidden="1">
      <c r="P837" s="1"/>
      <c r="Q837" s="2"/>
      <c r="R837" s="2"/>
      <c r="S837" s="1"/>
      <c r="T837" s="1"/>
      <c r="U837" s="1"/>
      <c r="V837" s="1"/>
      <c r="W837" s="1"/>
      <c r="X837" s="1"/>
      <c r="Y837" s="1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1"/>
      <c r="BF837" s="1"/>
      <c r="BG837" s="3"/>
      <c r="BH837" s="3"/>
      <c r="BI837" s="1"/>
      <c r="BJ837" s="1"/>
      <c r="BK837" s="3"/>
      <c r="BL837" s="3"/>
    </row>
    <row r="838" spans="16:64" hidden="1">
      <c r="P838" s="1"/>
      <c r="Q838" s="2"/>
      <c r="R838" s="2"/>
      <c r="S838" s="1"/>
      <c r="T838" s="1"/>
      <c r="U838" s="1"/>
      <c r="V838" s="1"/>
      <c r="W838" s="1"/>
      <c r="X838" s="1"/>
      <c r="Y838" s="1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1"/>
      <c r="BF838" s="1"/>
      <c r="BG838" s="3"/>
      <c r="BH838" s="3"/>
      <c r="BI838" s="1"/>
      <c r="BJ838" s="1"/>
      <c r="BK838" s="3"/>
      <c r="BL838" s="3"/>
    </row>
    <row r="839" spans="16:64" hidden="1">
      <c r="P839" s="1"/>
      <c r="Q839" s="2"/>
      <c r="R839" s="2"/>
      <c r="S839" s="1"/>
      <c r="T839" s="1"/>
      <c r="U839" s="1"/>
      <c r="V839" s="1"/>
      <c r="W839" s="1"/>
      <c r="X839" s="1"/>
      <c r="Y839" s="1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1"/>
      <c r="BF839" s="1"/>
      <c r="BG839" s="3"/>
      <c r="BH839" s="3"/>
      <c r="BI839" s="1"/>
      <c r="BJ839" s="1"/>
      <c r="BK839" s="3"/>
      <c r="BL839" s="3"/>
    </row>
    <row r="840" spans="16:64" hidden="1">
      <c r="P840" s="1"/>
      <c r="Q840" s="2"/>
      <c r="R840" s="2"/>
      <c r="S840" s="1"/>
      <c r="T840" s="1"/>
      <c r="U840" s="1"/>
      <c r="V840" s="1"/>
      <c r="W840" s="1"/>
      <c r="X840" s="1"/>
      <c r="Y840" s="1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1"/>
      <c r="BF840" s="1"/>
      <c r="BG840" s="3"/>
      <c r="BH840" s="3"/>
      <c r="BI840" s="1"/>
      <c r="BJ840" s="1"/>
      <c r="BK840" s="3"/>
      <c r="BL840" s="3"/>
    </row>
    <row r="841" spans="16:64" hidden="1">
      <c r="P841" s="1"/>
      <c r="Q841" s="2"/>
      <c r="R841" s="2"/>
      <c r="S841" s="1"/>
      <c r="T841" s="1"/>
      <c r="U841" s="1"/>
      <c r="V841" s="1"/>
      <c r="W841" s="1"/>
      <c r="X841" s="1"/>
      <c r="Y841" s="1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1"/>
      <c r="BF841" s="1"/>
      <c r="BG841" s="3"/>
      <c r="BH841" s="3"/>
      <c r="BI841" s="1"/>
      <c r="BJ841" s="1"/>
      <c r="BK841" s="3"/>
      <c r="BL841" s="3"/>
    </row>
    <row r="842" spans="16:64" hidden="1">
      <c r="P842" s="1"/>
      <c r="Q842" s="2"/>
      <c r="R842" s="2"/>
      <c r="S842" s="1"/>
      <c r="T842" s="1"/>
      <c r="U842" s="1"/>
      <c r="V842" s="1"/>
      <c r="W842" s="1"/>
      <c r="X842" s="1"/>
      <c r="Y842" s="1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1"/>
      <c r="BF842" s="1"/>
      <c r="BG842" s="3"/>
      <c r="BH842" s="3"/>
      <c r="BI842" s="1"/>
      <c r="BJ842" s="1"/>
      <c r="BK842" s="3"/>
      <c r="BL842" s="3"/>
    </row>
    <row r="843" spans="16:64" hidden="1">
      <c r="P843" s="1"/>
      <c r="Q843" s="2"/>
      <c r="R843" s="2"/>
      <c r="S843" s="1"/>
      <c r="T843" s="1"/>
      <c r="U843" s="1"/>
      <c r="V843" s="1"/>
      <c r="W843" s="1"/>
      <c r="X843" s="1"/>
      <c r="Y843" s="1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1"/>
      <c r="BF843" s="1"/>
      <c r="BG843" s="3"/>
      <c r="BH843" s="3"/>
      <c r="BI843" s="1"/>
      <c r="BJ843" s="1"/>
      <c r="BK843" s="3"/>
      <c r="BL843" s="3"/>
    </row>
    <row r="844" spans="16:64" hidden="1">
      <c r="P844" s="1"/>
      <c r="Q844" s="2"/>
      <c r="R844" s="2"/>
      <c r="S844" s="1"/>
      <c r="T844" s="1"/>
      <c r="U844" s="1"/>
      <c r="V844" s="1"/>
      <c r="W844" s="1"/>
      <c r="X844" s="1"/>
      <c r="Y844" s="1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1"/>
      <c r="BF844" s="1"/>
      <c r="BG844" s="3"/>
      <c r="BH844" s="3"/>
      <c r="BI844" s="1"/>
      <c r="BJ844" s="1"/>
      <c r="BK844" s="3"/>
      <c r="BL844" s="3"/>
    </row>
    <row r="845" spans="16:64" hidden="1">
      <c r="P845" s="1"/>
      <c r="Q845" s="2"/>
      <c r="R845" s="2"/>
      <c r="S845" s="1"/>
      <c r="T845" s="1"/>
      <c r="U845" s="1"/>
      <c r="V845" s="1"/>
      <c r="W845" s="1"/>
      <c r="X845" s="1"/>
      <c r="Y845" s="1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1"/>
      <c r="BF845" s="1"/>
      <c r="BG845" s="3"/>
      <c r="BH845" s="3"/>
      <c r="BI845" s="1"/>
      <c r="BJ845" s="1"/>
      <c r="BK845" s="3"/>
      <c r="BL845" s="3"/>
    </row>
    <row r="846" spans="16:64" hidden="1">
      <c r="P846" s="1"/>
      <c r="Q846" s="2"/>
      <c r="R846" s="2"/>
      <c r="S846" s="1"/>
      <c r="T846" s="1"/>
      <c r="U846" s="1"/>
      <c r="V846" s="1"/>
      <c r="W846" s="1"/>
      <c r="X846" s="1"/>
      <c r="Y846" s="1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1"/>
      <c r="BF846" s="1"/>
      <c r="BG846" s="3"/>
      <c r="BH846" s="3"/>
      <c r="BI846" s="1"/>
      <c r="BJ846" s="1"/>
      <c r="BK846" s="3"/>
      <c r="BL846" s="3"/>
    </row>
    <row r="847" spans="16:64" hidden="1">
      <c r="P847" s="1"/>
      <c r="Q847" s="2"/>
      <c r="R847" s="2"/>
      <c r="S847" s="1"/>
      <c r="T847" s="1"/>
      <c r="U847" s="1"/>
      <c r="V847" s="1"/>
      <c r="W847" s="1"/>
      <c r="X847" s="1"/>
      <c r="Y847" s="1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1"/>
      <c r="BF847" s="1"/>
      <c r="BG847" s="3"/>
      <c r="BH847" s="3"/>
      <c r="BI847" s="1"/>
      <c r="BJ847" s="1"/>
      <c r="BK847" s="3"/>
      <c r="BL847" s="3"/>
    </row>
    <row r="848" spans="16:64" hidden="1">
      <c r="P848" s="1"/>
      <c r="Q848" s="2"/>
      <c r="R848" s="2"/>
      <c r="S848" s="1"/>
      <c r="T848" s="1"/>
      <c r="U848" s="1"/>
      <c r="V848" s="1"/>
      <c r="W848" s="1"/>
      <c r="X848" s="1"/>
      <c r="Y848" s="1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1"/>
      <c r="BF848" s="1"/>
      <c r="BG848" s="3"/>
      <c r="BH848" s="3"/>
      <c r="BI848" s="1"/>
      <c r="BJ848" s="1"/>
      <c r="BK848" s="3"/>
      <c r="BL848" s="3"/>
    </row>
    <row r="849" spans="16:64" hidden="1">
      <c r="P849" s="1"/>
      <c r="Q849" s="2"/>
      <c r="R849" s="2"/>
      <c r="S849" s="1"/>
      <c r="T849" s="1"/>
      <c r="U849" s="1"/>
      <c r="V849" s="1"/>
      <c r="W849" s="1"/>
      <c r="X849" s="1"/>
      <c r="Y849" s="1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1"/>
      <c r="BF849" s="1"/>
      <c r="BG849" s="3"/>
      <c r="BH849" s="3"/>
      <c r="BI849" s="1"/>
      <c r="BJ849" s="1"/>
      <c r="BK849" s="3"/>
      <c r="BL849" s="3"/>
    </row>
    <row r="850" spans="16:64" hidden="1">
      <c r="P850" s="1"/>
      <c r="Q850" s="2"/>
      <c r="R850" s="2"/>
      <c r="S850" s="1"/>
      <c r="T850" s="1"/>
      <c r="U850" s="1"/>
      <c r="V850" s="1"/>
      <c r="W850" s="1"/>
      <c r="X850" s="1"/>
      <c r="Y850" s="1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1"/>
      <c r="BF850" s="1"/>
      <c r="BG850" s="3"/>
      <c r="BH850" s="3"/>
      <c r="BI850" s="1"/>
      <c r="BJ850" s="1"/>
      <c r="BK850" s="3"/>
      <c r="BL850" s="3"/>
    </row>
    <row r="851" spans="16:64" hidden="1">
      <c r="P851" s="1"/>
      <c r="Q851" s="2"/>
      <c r="R851" s="2"/>
      <c r="S851" s="1"/>
      <c r="T851" s="1"/>
      <c r="U851" s="1"/>
      <c r="V851" s="1"/>
      <c r="W851" s="1"/>
      <c r="X851" s="1"/>
      <c r="Y851" s="1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1"/>
      <c r="BF851" s="1"/>
      <c r="BG851" s="3"/>
      <c r="BH851" s="3"/>
      <c r="BI851" s="1"/>
      <c r="BJ851" s="1"/>
      <c r="BK851" s="3"/>
      <c r="BL851" s="3"/>
    </row>
    <row r="852" spans="16:64" hidden="1">
      <c r="P852" s="1"/>
      <c r="Q852" s="2"/>
      <c r="R852" s="2"/>
      <c r="S852" s="1"/>
      <c r="T852" s="1"/>
      <c r="U852" s="1"/>
      <c r="V852" s="1"/>
      <c r="W852" s="1"/>
      <c r="X852" s="1"/>
      <c r="Y852" s="1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1"/>
      <c r="BF852" s="1"/>
      <c r="BG852" s="3"/>
      <c r="BH852" s="3"/>
      <c r="BI852" s="1"/>
      <c r="BJ852" s="1"/>
      <c r="BK852" s="3"/>
      <c r="BL852" s="3"/>
    </row>
    <row r="853" spans="16:64" hidden="1">
      <c r="P853" s="1"/>
      <c r="Q853" s="2"/>
      <c r="R853" s="2"/>
      <c r="S853" s="1"/>
      <c r="T853" s="1"/>
      <c r="U853" s="1"/>
      <c r="V853" s="1"/>
      <c r="W853" s="1"/>
      <c r="X853" s="1"/>
      <c r="Y853" s="1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1"/>
      <c r="BF853" s="1"/>
      <c r="BG853" s="3"/>
      <c r="BH853" s="3"/>
      <c r="BI853" s="1"/>
      <c r="BJ853" s="1"/>
      <c r="BK853" s="3"/>
      <c r="BL853" s="3"/>
    </row>
    <row r="854" spans="16:64" hidden="1">
      <c r="P854" s="1"/>
      <c r="Q854" s="2"/>
      <c r="R854" s="2"/>
      <c r="S854" s="1"/>
      <c r="T854" s="1"/>
      <c r="U854" s="1"/>
      <c r="V854" s="1"/>
      <c r="W854" s="1"/>
      <c r="X854" s="1"/>
      <c r="Y854" s="1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1"/>
      <c r="BF854" s="1"/>
      <c r="BG854" s="3"/>
      <c r="BH854" s="3"/>
      <c r="BI854" s="1"/>
      <c r="BJ854" s="1"/>
      <c r="BK854" s="3"/>
      <c r="BL854" s="3"/>
    </row>
    <row r="855" spans="16:64" hidden="1">
      <c r="P855" s="1"/>
      <c r="Q855" s="2"/>
      <c r="R855" s="2"/>
      <c r="S855" s="1"/>
      <c r="T855" s="1"/>
      <c r="U855" s="1"/>
      <c r="V855" s="1"/>
      <c r="W855" s="1"/>
      <c r="X855" s="1"/>
      <c r="Y855" s="1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1"/>
      <c r="BF855" s="1"/>
      <c r="BG855" s="3"/>
      <c r="BH855" s="3"/>
      <c r="BI855" s="1"/>
      <c r="BJ855" s="1"/>
      <c r="BK855" s="3"/>
      <c r="BL855" s="3"/>
    </row>
    <row r="856" spans="16:64" hidden="1">
      <c r="P856" s="1"/>
      <c r="Q856" s="2"/>
      <c r="R856" s="2"/>
      <c r="S856" s="1"/>
      <c r="T856" s="1"/>
      <c r="U856" s="1"/>
      <c r="V856" s="1"/>
      <c r="W856" s="1"/>
      <c r="X856" s="1"/>
      <c r="Y856" s="1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1"/>
      <c r="BF856" s="1"/>
      <c r="BG856" s="3"/>
      <c r="BH856" s="3"/>
      <c r="BI856" s="1"/>
      <c r="BJ856" s="1"/>
      <c r="BK856" s="3"/>
      <c r="BL856" s="3"/>
    </row>
    <row r="857" spans="16:64" hidden="1">
      <c r="P857" s="1"/>
      <c r="Q857" s="2"/>
      <c r="R857" s="2"/>
      <c r="S857" s="1"/>
      <c r="T857" s="1"/>
      <c r="U857" s="1"/>
      <c r="V857" s="1"/>
      <c r="W857" s="1"/>
      <c r="X857" s="1"/>
      <c r="Y857" s="1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1"/>
      <c r="BF857" s="1"/>
      <c r="BG857" s="3"/>
      <c r="BH857" s="3"/>
      <c r="BI857" s="1"/>
      <c r="BJ857" s="1"/>
      <c r="BK857" s="3"/>
      <c r="BL857" s="3"/>
    </row>
    <row r="858" spans="16:64" hidden="1">
      <c r="P858" s="1"/>
      <c r="Q858" s="2"/>
      <c r="R858" s="2"/>
      <c r="S858" s="1"/>
      <c r="T858" s="1"/>
      <c r="U858" s="1"/>
      <c r="V858" s="1"/>
      <c r="W858" s="1"/>
      <c r="X858" s="1"/>
      <c r="Y858" s="1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1"/>
      <c r="BF858" s="1"/>
      <c r="BG858" s="3"/>
      <c r="BH858" s="3"/>
      <c r="BI858" s="1"/>
      <c r="BJ858" s="1"/>
      <c r="BK858" s="3"/>
      <c r="BL858" s="3"/>
    </row>
    <row r="859" spans="16:64" hidden="1">
      <c r="P859" s="1"/>
      <c r="Q859" s="2"/>
      <c r="R859" s="2"/>
      <c r="S859" s="1"/>
      <c r="T859" s="1"/>
      <c r="U859" s="1"/>
      <c r="V859" s="1"/>
      <c r="W859" s="1"/>
      <c r="X859" s="1"/>
      <c r="Y859" s="1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1"/>
      <c r="BF859" s="1"/>
      <c r="BG859" s="3"/>
      <c r="BH859" s="3"/>
      <c r="BI859" s="1"/>
      <c r="BJ859" s="1"/>
      <c r="BK859" s="3"/>
      <c r="BL859" s="3"/>
    </row>
    <row r="860" spans="16:64" hidden="1">
      <c r="P860" s="1"/>
      <c r="Q860" s="2"/>
      <c r="R860" s="2"/>
      <c r="S860" s="1"/>
      <c r="T860" s="1"/>
      <c r="U860" s="1"/>
      <c r="V860" s="1"/>
      <c r="W860" s="1"/>
      <c r="X860" s="1"/>
      <c r="Y860" s="1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1"/>
      <c r="BF860" s="1"/>
      <c r="BG860" s="3"/>
      <c r="BH860" s="3"/>
      <c r="BI860" s="1"/>
      <c r="BJ860" s="1"/>
      <c r="BK860" s="3"/>
      <c r="BL860" s="3"/>
    </row>
    <row r="861" spans="16:64" hidden="1">
      <c r="P861" s="1"/>
      <c r="Q861" s="2"/>
      <c r="R861" s="2"/>
      <c r="S861" s="1"/>
      <c r="T861" s="1"/>
      <c r="U861" s="1"/>
      <c r="V861" s="1"/>
      <c r="W861" s="1"/>
      <c r="X861" s="1"/>
      <c r="Y861" s="1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1"/>
      <c r="BF861" s="1"/>
      <c r="BG861" s="3"/>
      <c r="BH861" s="3"/>
      <c r="BI861" s="1"/>
      <c r="BJ861" s="1"/>
      <c r="BK861" s="3"/>
      <c r="BL861" s="3"/>
    </row>
    <row r="862" spans="16:64" hidden="1">
      <c r="P862" s="1"/>
      <c r="Q862" s="2"/>
      <c r="R862" s="2"/>
      <c r="S862" s="1"/>
      <c r="T862" s="1"/>
      <c r="U862" s="1"/>
      <c r="V862" s="1"/>
      <c r="W862" s="1"/>
      <c r="X862" s="1"/>
      <c r="Y862" s="1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1"/>
      <c r="BF862" s="1"/>
      <c r="BG862" s="3"/>
      <c r="BH862" s="3"/>
      <c r="BI862" s="1"/>
      <c r="BJ862" s="1"/>
      <c r="BK862" s="3"/>
      <c r="BL862" s="3"/>
    </row>
    <row r="863" spans="16:64" hidden="1">
      <c r="P863" s="1"/>
      <c r="Q863" s="2"/>
      <c r="R863" s="2"/>
      <c r="S863" s="1"/>
      <c r="T863" s="1"/>
      <c r="U863" s="1"/>
      <c r="V863" s="1"/>
      <c r="W863" s="1"/>
      <c r="X863" s="1"/>
      <c r="Y863" s="1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1"/>
      <c r="BF863" s="1"/>
      <c r="BG863" s="3"/>
      <c r="BH863" s="3"/>
      <c r="BI863" s="1"/>
      <c r="BJ863" s="1"/>
      <c r="BK863" s="3"/>
      <c r="BL863" s="3"/>
    </row>
    <row r="864" spans="16:64" hidden="1">
      <c r="P864" s="1"/>
      <c r="Q864" s="2"/>
      <c r="R864" s="2"/>
      <c r="S864" s="1"/>
      <c r="T864" s="1"/>
      <c r="U864" s="1"/>
      <c r="V864" s="1"/>
      <c r="W864" s="1"/>
      <c r="X864" s="1"/>
      <c r="Y864" s="1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1"/>
      <c r="BF864" s="1"/>
      <c r="BG864" s="3"/>
      <c r="BH864" s="3"/>
      <c r="BI864" s="1"/>
      <c r="BJ864" s="1"/>
      <c r="BK864" s="3"/>
      <c r="BL864" s="3"/>
    </row>
    <row r="865" spans="16:64" hidden="1">
      <c r="P865" s="1"/>
      <c r="Q865" s="2"/>
      <c r="R865" s="2"/>
      <c r="S865" s="1"/>
      <c r="T865" s="1"/>
      <c r="U865" s="1"/>
      <c r="V865" s="1"/>
      <c r="W865" s="1"/>
      <c r="X865" s="1"/>
      <c r="Y865" s="1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1"/>
      <c r="BF865" s="1"/>
      <c r="BG865" s="3"/>
      <c r="BH865" s="3"/>
      <c r="BI865" s="1"/>
      <c r="BJ865" s="1"/>
      <c r="BK865" s="3"/>
      <c r="BL865" s="3"/>
    </row>
    <row r="866" spans="16:64" hidden="1">
      <c r="P866" s="1"/>
      <c r="Q866" s="2"/>
      <c r="R866" s="2"/>
      <c r="S866" s="1"/>
      <c r="T866" s="1"/>
      <c r="U866" s="1"/>
      <c r="V866" s="1"/>
      <c r="W866" s="1"/>
      <c r="X866" s="1"/>
      <c r="Y866" s="1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1"/>
      <c r="BF866" s="1"/>
      <c r="BG866" s="3"/>
      <c r="BH866" s="3"/>
      <c r="BI866" s="1"/>
      <c r="BJ866" s="1"/>
      <c r="BK866" s="3"/>
      <c r="BL866" s="3"/>
    </row>
    <row r="867" spans="16:64" hidden="1">
      <c r="P867" s="1"/>
      <c r="Q867" s="2"/>
      <c r="R867" s="2"/>
      <c r="S867" s="1"/>
      <c r="T867" s="1"/>
      <c r="U867" s="1"/>
      <c r="V867" s="1"/>
      <c r="W867" s="1"/>
      <c r="X867" s="1"/>
      <c r="Y867" s="1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1"/>
      <c r="BF867" s="1"/>
      <c r="BG867" s="3"/>
      <c r="BH867" s="3"/>
      <c r="BI867" s="1"/>
      <c r="BJ867" s="1"/>
      <c r="BK867" s="3"/>
      <c r="BL867" s="3"/>
    </row>
    <row r="868" spans="16:64" hidden="1">
      <c r="P868" s="1"/>
      <c r="Q868" s="2"/>
      <c r="R868" s="2"/>
      <c r="S868" s="1"/>
      <c r="T868" s="1"/>
      <c r="U868" s="1"/>
      <c r="V868" s="1"/>
      <c r="W868" s="1"/>
      <c r="X868" s="1"/>
      <c r="Y868" s="1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1"/>
      <c r="BF868" s="1"/>
      <c r="BG868" s="3"/>
      <c r="BH868" s="3"/>
      <c r="BI868" s="1"/>
      <c r="BJ868" s="1"/>
      <c r="BK868" s="3"/>
      <c r="BL868" s="3"/>
    </row>
    <row r="869" spans="16:64" hidden="1">
      <c r="P869" s="1"/>
      <c r="Q869" s="2"/>
      <c r="R869" s="2"/>
      <c r="S869" s="1"/>
      <c r="T869" s="1"/>
      <c r="U869" s="1"/>
      <c r="V869" s="1"/>
      <c r="W869" s="1"/>
      <c r="X869" s="1"/>
      <c r="Y869" s="1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1"/>
      <c r="BF869" s="1"/>
      <c r="BG869" s="3"/>
      <c r="BH869" s="3"/>
      <c r="BI869" s="1"/>
      <c r="BJ869" s="1"/>
      <c r="BK869" s="3"/>
      <c r="BL869" s="3"/>
    </row>
    <row r="870" spans="16:64" hidden="1">
      <c r="P870" s="1"/>
      <c r="Q870" s="2"/>
      <c r="R870" s="2"/>
      <c r="S870" s="1"/>
      <c r="T870" s="1"/>
      <c r="U870" s="1"/>
      <c r="V870" s="1"/>
      <c r="W870" s="1"/>
      <c r="X870" s="1"/>
      <c r="Y870" s="1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1"/>
      <c r="BF870" s="1"/>
      <c r="BG870" s="3"/>
      <c r="BH870" s="3"/>
      <c r="BI870" s="1"/>
      <c r="BJ870" s="1"/>
      <c r="BK870" s="3"/>
      <c r="BL870" s="3"/>
    </row>
    <row r="871" spans="16:64" hidden="1">
      <c r="P871" s="1"/>
      <c r="Q871" s="2"/>
      <c r="R871" s="2"/>
      <c r="S871" s="1"/>
      <c r="T871" s="1"/>
      <c r="U871" s="1"/>
      <c r="V871" s="1"/>
      <c r="W871" s="1"/>
      <c r="X871" s="1"/>
      <c r="Y871" s="1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1"/>
      <c r="BF871" s="1"/>
      <c r="BG871" s="3"/>
      <c r="BH871" s="3"/>
      <c r="BI871" s="1"/>
      <c r="BJ871" s="1"/>
      <c r="BK871" s="3"/>
      <c r="BL871" s="3"/>
    </row>
    <row r="872" spans="16:64" hidden="1">
      <c r="P872" s="1"/>
      <c r="Q872" s="2"/>
      <c r="R872" s="2"/>
      <c r="S872" s="1"/>
      <c r="T872" s="1"/>
      <c r="U872" s="1"/>
      <c r="V872" s="1"/>
      <c r="W872" s="1"/>
      <c r="X872" s="1"/>
      <c r="Y872" s="1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1"/>
      <c r="BF872" s="1"/>
      <c r="BG872" s="3"/>
      <c r="BH872" s="3"/>
      <c r="BI872" s="1"/>
      <c r="BJ872" s="1"/>
      <c r="BK872" s="3"/>
      <c r="BL872" s="3"/>
    </row>
    <row r="873" spans="16:64" hidden="1">
      <c r="P873" s="1"/>
      <c r="Q873" s="2"/>
      <c r="R873" s="2"/>
      <c r="S873" s="1"/>
      <c r="T873" s="1"/>
      <c r="U873" s="1"/>
      <c r="V873" s="1"/>
      <c r="W873" s="1"/>
      <c r="X873" s="1"/>
      <c r="Y873" s="1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1"/>
      <c r="BF873" s="1"/>
      <c r="BG873" s="3"/>
      <c r="BH873" s="3"/>
      <c r="BI873" s="1"/>
      <c r="BJ873" s="1"/>
      <c r="BK873" s="3"/>
      <c r="BL873" s="3"/>
    </row>
    <row r="874" spans="16:64" hidden="1">
      <c r="P874" s="1"/>
      <c r="Q874" s="2"/>
      <c r="R874" s="2"/>
      <c r="S874" s="1"/>
      <c r="T874" s="1"/>
      <c r="U874" s="1"/>
      <c r="V874" s="1"/>
      <c r="W874" s="1"/>
      <c r="X874" s="1"/>
      <c r="Y874" s="1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1"/>
      <c r="BF874" s="1"/>
      <c r="BG874" s="3"/>
      <c r="BH874" s="3"/>
      <c r="BI874" s="1"/>
      <c r="BJ874" s="1"/>
      <c r="BK874" s="3"/>
      <c r="BL874" s="3"/>
    </row>
    <row r="875" spans="16:64" hidden="1">
      <c r="P875" s="1"/>
      <c r="Q875" s="2"/>
      <c r="R875" s="2"/>
      <c r="S875" s="1"/>
      <c r="T875" s="1"/>
      <c r="U875" s="1"/>
      <c r="V875" s="1"/>
      <c r="W875" s="1"/>
      <c r="X875" s="1"/>
      <c r="Y875" s="1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1"/>
      <c r="BF875" s="1"/>
      <c r="BG875" s="3"/>
      <c r="BH875" s="3"/>
      <c r="BI875" s="1"/>
      <c r="BJ875" s="1"/>
      <c r="BK875" s="3"/>
      <c r="BL875" s="3"/>
    </row>
    <row r="876" spans="16:64" hidden="1">
      <c r="P876" s="1"/>
      <c r="Q876" s="2"/>
      <c r="R876" s="2"/>
      <c r="S876" s="1"/>
      <c r="T876" s="1"/>
      <c r="U876" s="1"/>
      <c r="V876" s="1"/>
      <c r="W876" s="1"/>
      <c r="X876" s="1"/>
      <c r="Y876" s="1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1"/>
      <c r="BF876" s="1"/>
      <c r="BG876" s="3"/>
      <c r="BH876" s="3"/>
      <c r="BI876" s="1"/>
      <c r="BJ876" s="1"/>
      <c r="BK876" s="3"/>
      <c r="BL876" s="3"/>
    </row>
    <row r="877" spans="16:64" hidden="1">
      <c r="P877" s="1"/>
      <c r="Q877" s="2"/>
      <c r="R877" s="2"/>
      <c r="S877" s="1"/>
      <c r="T877" s="1"/>
      <c r="U877" s="1"/>
      <c r="V877" s="1"/>
      <c r="W877" s="1"/>
      <c r="X877" s="1"/>
      <c r="Y877" s="1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1"/>
      <c r="BF877" s="1"/>
      <c r="BG877" s="3"/>
      <c r="BH877" s="3"/>
      <c r="BI877" s="1"/>
      <c r="BJ877" s="1"/>
      <c r="BK877" s="3"/>
      <c r="BL877" s="3"/>
    </row>
    <row r="878" spans="16:64" hidden="1">
      <c r="P878" s="1"/>
      <c r="Q878" s="2"/>
      <c r="R878" s="2"/>
      <c r="S878" s="1"/>
      <c r="T878" s="1"/>
      <c r="U878" s="1"/>
      <c r="V878" s="1"/>
      <c r="W878" s="1"/>
      <c r="X878" s="1"/>
      <c r="Y878" s="1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1"/>
      <c r="BF878" s="1"/>
      <c r="BG878" s="3"/>
      <c r="BH878" s="3"/>
      <c r="BI878" s="1"/>
      <c r="BJ878" s="1"/>
      <c r="BK878" s="3"/>
      <c r="BL878" s="3"/>
    </row>
    <row r="879" spans="16:64" hidden="1">
      <c r="P879" s="1"/>
      <c r="Q879" s="2"/>
      <c r="R879" s="2"/>
      <c r="S879" s="1"/>
      <c r="T879" s="1"/>
      <c r="U879" s="1"/>
      <c r="V879" s="1"/>
      <c r="W879" s="1"/>
      <c r="X879" s="1"/>
      <c r="Y879" s="1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1"/>
      <c r="BF879" s="1"/>
      <c r="BG879" s="3"/>
      <c r="BH879" s="3"/>
      <c r="BI879" s="1"/>
      <c r="BJ879" s="1"/>
      <c r="BK879" s="3"/>
      <c r="BL879" s="3"/>
    </row>
    <row r="880" spans="16:64" hidden="1">
      <c r="P880" s="1"/>
      <c r="Q880" s="2"/>
      <c r="R880" s="2"/>
      <c r="S880" s="1"/>
      <c r="T880" s="1"/>
      <c r="U880" s="1"/>
      <c r="V880" s="1"/>
      <c r="W880" s="1"/>
      <c r="X880" s="1"/>
      <c r="Y880" s="1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1"/>
      <c r="BF880" s="1"/>
      <c r="BG880" s="3"/>
      <c r="BH880" s="3"/>
      <c r="BI880" s="1"/>
      <c r="BJ880" s="1"/>
      <c r="BK880" s="3"/>
      <c r="BL880" s="3"/>
    </row>
    <row r="881" spans="16:64" hidden="1">
      <c r="P881" s="1"/>
      <c r="Q881" s="2"/>
      <c r="R881" s="2"/>
      <c r="S881" s="1"/>
      <c r="T881" s="1"/>
      <c r="U881" s="1"/>
      <c r="V881" s="1"/>
      <c r="W881" s="1"/>
      <c r="X881" s="1"/>
      <c r="Y881" s="1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1"/>
      <c r="BF881" s="1"/>
      <c r="BG881" s="3"/>
      <c r="BH881" s="3"/>
      <c r="BI881" s="1"/>
      <c r="BJ881" s="1"/>
      <c r="BK881" s="3"/>
      <c r="BL881" s="3"/>
    </row>
    <row r="882" spans="16:64" hidden="1">
      <c r="P882" s="1"/>
      <c r="Q882" s="2"/>
      <c r="R882" s="2"/>
      <c r="S882" s="1"/>
      <c r="T882" s="1"/>
      <c r="U882" s="1"/>
      <c r="V882" s="1"/>
      <c r="W882" s="1"/>
      <c r="X882" s="1"/>
      <c r="Y882" s="1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1"/>
      <c r="BF882" s="1"/>
      <c r="BG882" s="3"/>
      <c r="BH882" s="3"/>
      <c r="BI882" s="1"/>
      <c r="BJ882" s="1"/>
      <c r="BK882" s="3"/>
      <c r="BL882" s="3"/>
    </row>
    <row r="883" spans="16:64" hidden="1">
      <c r="P883" s="1"/>
      <c r="Q883" s="2"/>
      <c r="R883" s="2"/>
      <c r="S883" s="1"/>
      <c r="T883" s="1"/>
      <c r="U883" s="1"/>
      <c r="V883" s="1"/>
      <c r="W883" s="1"/>
      <c r="X883" s="1"/>
      <c r="Y883" s="1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1"/>
      <c r="BF883" s="1"/>
      <c r="BG883" s="3"/>
      <c r="BH883" s="3"/>
      <c r="BI883" s="1"/>
      <c r="BJ883" s="1"/>
      <c r="BK883" s="3"/>
      <c r="BL883" s="3"/>
    </row>
    <row r="884" spans="16:64" hidden="1">
      <c r="P884" s="1"/>
      <c r="Q884" s="2"/>
      <c r="R884" s="2"/>
      <c r="S884" s="1"/>
      <c r="T884" s="1"/>
      <c r="U884" s="1"/>
      <c r="V884" s="1"/>
      <c r="W884" s="1"/>
      <c r="X884" s="1"/>
      <c r="Y884" s="1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1"/>
      <c r="BF884" s="1"/>
      <c r="BG884" s="3"/>
      <c r="BH884" s="3"/>
      <c r="BI884" s="1"/>
      <c r="BJ884" s="1"/>
      <c r="BK884" s="3"/>
      <c r="BL884" s="3"/>
    </row>
    <row r="885" spans="16:64" hidden="1">
      <c r="P885" s="1"/>
      <c r="Q885" s="2"/>
      <c r="R885" s="2"/>
      <c r="S885" s="1"/>
      <c r="T885" s="1"/>
      <c r="U885" s="1"/>
      <c r="V885" s="1"/>
      <c r="W885" s="1"/>
      <c r="X885" s="1"/>
      <c r="Y885" s="1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1"/>
      <c r="BF885" s="1"/>
      <c r="BG885" s="3"/>
      <c r="BH885" s="3"/>
      <c r="BI885" s="1"/>
      <c r="BJ885" s="1"/>
      <c r="BK885" s="3"/>
      <c r="BL885" s="3"/>
    </row>
    <row r="886" spans="16:64" hidden="1">
      <c r="P886" s="1"/>
      <c r="Q886" s="2"/>
      <c r="R886" s="2"/>
      <c r="S886" s="1"/>
      <c r="T886" s="1"/>
      <c r="U886" s="1"/>
      <c r="V886" s="1"/>
      <c r="W886" s="1"/>
      <c r="X886" s="1"/>
      <c r="Y886" s="1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1"/>
      <c r="BF886" s="1"/>
      <c r="BG886" s="3"/>
      <c r="BH886" s="3"/>
      <c r="BI886" s="1"/>
      <c r="BJ886" s="1"/>
      <c r="BK886" s="3"/>
      <c r="BL886" s="3"/>
    </row>
    <row r="887" spans="16:64" hidden="1">
      <c r="P887" s="1"/>
      <c r="Q887" s="2"/>
      <c r="R887" s="2"/>
      <c r="S887" s="1"/>
      <c r="T887" s="1"/>
      <c r="U887" s="1"/>
      <c r="V887" s="1"/>
      <c r="W887" s="1"/>
      <c r="X887" s="1"/>
      <c r="Y887" s="1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1"/>
      <c r="BF887" s="1"/>
      <c r="BG887" s="3"/>
      <c r="BH887" s="3"/>
      <c r="BI887" s="1"/>
      <c r="BJ887" s="1"/>
      <c r="BK887" s="3"/>
      <c r="BL887" s="3"/>
    </row>
    <row r="888" spans="16:64" hidden="1">
      <c r="P888" s="1"/>
      <c r="Q888" s="2"/>
      <c r="R888" s="2"/>
      <c r="S888" s="1"/>
      <c r="T888" s="1"/>
      <c r="U888" s="1"/>
      <c r="V888" s="1"/>
      <c r="W888" s="1"/>
      <c r="X888" s="1"/>
      <c r="Y888" s="1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1"/>
      <c r="BF888" s="1"/>
      <c r="BG888" s="3"/>
      <c r="BH888" s="3"/>
      <c r="BI888" s="1"/>
      <c r="BJ888" s="1"/>
      <c r="BK888" s="3"/>
      <c r="BL888" s="3"/>
    </row>
    <row r="889" spans="16:64" hidden="1">
      <c r="P889" s="1"/>
      <c r="Q889" s="2"/>
      <c r="R889" s="2"/>
      <c r="S889" s="1"/>
      <c r="T889" s="1"/>
      <c r="U889" s="1"/>
      <c r="V889" s="1"/>
      <c r="W889" s="1"/>
      <c r="X889" s="1"/>
      <c r="Y889" s="1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1"/>
      <c r="BF889" s="1"/>
      <c r="BG889" s="3"/>
      <c r="BH889" s="3"/>
      <c r="BI889" s="1"/>
      <c r="BJ889" s="1"/>
      <c r="BK889" s="3"/>
      <c r="BL889" s="3"/>
    </row>
    <row r="890" spans="16:64" hidden="1">
      <c r="P890" s="1"/>
      <c r="Q890" s="2"/>
      <c r="R890" s="2"/>
      <c r="S890" s="1"/>
      <c r="T890" s="1"/>
      <c r="U890" s="1"/>
      <c r="V890" s="1"/>
      <c r="W890" s="1"/>
      <c r="X890" s="1"/>
      <c r="Y890" s="1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1"/>
      <c r="BF890" s="1"/>
      <c r="BG890" s="3"/>
      <c r="BH890" s="3"/>
      <c r="BI890" s="1"/>
      <c r="BJ890" s="1"/>
      <c r="BK890" s="3"/>
      <c r="BL890" s="3"/>
    </row>
    <row r="891" spans="16:64" hidden="1">
      <c r="P891" s="1"/>
      <c r="Q891" s="2"/>
      <c r="R891" s="2"/>
      <c r="S891" s="1"/>
      <c r="T891" s="1"/>
      <c r="U891" s="1"/>
      <c r="V891" s="1"/>
      <c r="W891" s="1"/>
      <c r="X891" s="1"/>
      <c r="Y891" s="1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1"/>
      <c r="BF891" s="1"/>
      <c r="BG891" s="3"/>
      <c r="BH891" s="3"/>
      <c r="BI891" s="1"/>
      <c r="BJ891" s="1"/>
      <c r="BK891" s="3"/>
      <c r="BL891" s="3"/>
    </row>
    <row r="892" spans="16:64" hidden="1">
      <c r="P892" s="1"/>
      <c r="Q892" s="2"/>
      <c r="R892" s="2"/>
      <c r="S892" s="1"/>
      <c r="T892" s="1"/>
      <c r="U892" s="1"/>
      <c r="V892" s="1"/>
      <c r="W892" s="1"/>
      <c r="X892" s="1"/>
      <c r="Y892" s="1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1"/>
      <c r="BF892" s="1"/>
      <c r="BG892" s="3"/>
      <c r="BH892" s="3"/>
      <c r="BI892" s="1"/>
      <c r="BJ892" s="1"/>
      <c r="BK892" s="3"/>
      <c r="BL892" s="3"/>
    </row>
    <row r="893" spans="16:64" hidden="1">
      <c r="P893" s="1"/>
      <c r="Q893" s="2"/>
      <c r="R893" s="2"/>
      <c r="S893" s="1"/>
      <c r="T893" s="1"/>
      <c r="U893" s="1"/>
      <c r="V893" s="1"/>
      <c r="W893" s="1"/>
      <c r="X893" s="1"/>
      <c r="Y893" s="1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1"/>
      <c r="BF893" s="1"/>
      <c r="BG893" s="3"/>
      <c r="BH893" s="3"/>
      <c r="BI893" s="1"/>
      <c r="BJ893" s="1"/>
      <c r="BK893" s="3"/>
      <c r="BL893" s="3"/>
    </row>
    <row r="894" spans="16:64" hidden="1">
      <c r="P894" s="1"/>
      <c r="Q894" s="2"/>
      <c r="R894" s="2"/>
      <c r="S894" s="1"/>
      <c r="T894" s="1"/>
      <c r="U894" s="1"/>
      <c r="V894" s="1"/>
      <c r="W894" s="1"/>
      <c r="X894" s="1"/>
      <c r="Y894" s="1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1"/>
      <c r="BF894" s="1"/>
      <c r="BG894" s="3"/>
      <c r="BH894" s="3"/>
      <c r="BI894" s="1"/>
      <c r="BJ894" s="1"/>
      <c r="BK894" s="3"/>
      <c r="BL894" s="3"/>
    </row>
    <row r="895" spans="16:64" hidden="1">
      <c r="P895" s="1"/>
      <c r="Q895" s="2"/>
      <c r="R895" s="2"/>
      <c r="S895" s="1"/>
      <c r="T895" s="1"/>
      <c r="U895" s="1"/>
      <c r="V895" s="1"/>
      <c r="W895" s="1"/>
      <c r="X895" s="1"/>
      <c r="Y895" s="1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1"/>
      <c r="BF895" s="1"/>
      <c r="BG895" s="3"/>
      <c r="BH895" s="3"/>
      <c r="BI895" s="1"/>
      <c r="BJ895" s="1"/>
      <c r="BK895" s="3"/>
      <c r="BL895" s="3"/>
    </row>
    <row r="896" spans="16:64" hidden="1">
      <c r="P896" s="1"/>
      <c r="Q896" s="2"/>
      <c r="R896" s="2"/>
      <c r="S896" s="1"/>
      <c r="T896" s="1"/>
      <c r="U896" s="1"/>
      <c r="V896" s="1"/>
      <c r="W896" s="1"/>
      <c r="X896" s="1"/>
      <c r="Y896" s="1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1"/>
      <c r="BF896" s="1"/>
      <c r="BG896" s="3"/>
      <c r="BH896" s="3"/>
      <c r="BI896" s="1"/>
      <c r="BJ896" s="1"/>
      <c r="BK896" s="3"/>
      <c r="BL896" s="3"/>
    </row>
    <row r="897" spans="16:64" hidden="1">
      <c r="P897" s="1"/>
      <c r="Q897" s="2"/>
      <c r="R897" s="2"/>
      <c r="S897" s="1"/>
      <c r="T897" s="1"/>
      <c r="U897" s="1"/>
      <c r="V897" s="1"/>
      <c r="W897" s="1"/>
      <c r="X897" s="1"/>
      <c r="Y897" s="1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1"/>
      <c r="BF897" s="1"/>
      <c r="BG897" s="3"/>
      <c r="BH897" s="3"/>
      <c r="BI897" s="1"/>
      <c r="BJ897" s="1"/>
      <c r="BK897" s="3"/>
      <c r="BL897" s="3"/>
    </row>
    <row r="898" spans="16:64" hidden="1">
      <c r="P898" s="1"/>
      <c r="Q898" s="2"/>
      <c r="R898" s="2"/>
      <c r="S898" s="1"/>
      <c r="T898" s="1"/>
      <c r="U898" s="1"/>
      <c r="V898" s="1"/>
      <c r="W898" s="1"/>
      <c r="X898" s="1"/>
      <c r="Y898" s="1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1"/>
      <c r="BF898" s="1"/>
      <c r="BG898" s="3"/>
      <c r="BH898" s="3"/>
      <c r="BI898" s="1"/>
      <c r="BJ898" s="1"/>
      <c r="BK898" s="3"/>
      <c r="BL898" s="3"/>
    </row>
    <row r="899" spans="16:64" hidden="1">
      <c r="P899" s="1"/>
      <c r="Q899" s="2"/>
      <c r="R899" s="2"/>
      <c r="S899" s="1"/>
      <c r="T899" s="1"/>
      <c r="U899" s="1"/>
      <c r="V899" s="1"/>
      <c r="W899" s="1"/>
      <c r="X899" s="1"/>
      <c r="Y899" s="1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1"/>
      <c r="BF899" s="1"/>
      <c r="BG899" s="3"/>
      <c r="BH899" s="3"/>
      <c r="BI899" s="1"/>
      <c r="BJ899" s="1"/>
      <c r="BK899" s="3"/>
      <c r="BL899" s="3"/>
    </row>
    <row r="900" spans="16:64" hidden="1">
      <c r="P900" s="1"/>
      <c r="Q900" s="2"/>
      <c r="R900" s="2"/>
      <c r="S900" s="1"/>
      <c r="T900" s="1"/>
      <c r="U900" s="1"/>
      <c r="V900" s="1"/>
      <c r="W900" s="1"/>
      <c r="X900" s="1"/>
      <c r="Y900" s="1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1"/>
      <c r="BF900" s="1"/>
      <c r="BG900" s="3"/>
      <c r="BH900" s="3"/>
      <c r="BI900" s="1"/>
      <c r="BJ900" s="1"/>
      <c r="BK900" s="3"/>
      <c r="BL900" s="3"/>
    </row>
    <row r="901" spans="16:64" hidden="1">
      <c r="P901" s="1"/>
      <c r="Q901" s="2"/>
      <c r="R901" s="2"/>
      <c r="S901" s="1"/>
      <c r="T901" s="1"/>
      <c r="U901" s="1"/>
      <c r="V901" s="1"/>
      <c r="W901" s="1"/>
      <c r="X901" s="1"/>
      <c r="Y901" s="1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1"/>
      <c r="BF901" s="1"/>
      <c r="BG901" s="3"/>
      <c r="BH901" s="3"/>
      <c r="BI901" s="1"/>
      <c r="BJ901" s="1"/>
      <c r="BK901" s="3"/>
      <c r="BL901" s="3"/>
    </row>
    <row r="902" spans="16:64" hidden="1">
      <c r="P902" s="1"/>
      <c r="Q902" s="2"/>
      <c r="R902" s="2"/>
      <c r="S902" s="1"/>
      <c r="T902" s="1"/>
      <c r="U902" s="1"/>
      <c r="V902" s="1"/>
      <c r="W902" s="1"/>
      <c r="X902" s="1"/>
      <c r="Y902" s="1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1"/>
      <c r="BF902" s="1"/>
      <c r="BG902" s="3"/>
      <c r="BH902" s="3"/>
      <c r="BI902" s="1"/>
      <c r="BJ902" s="1"/>
      <c r="BK902" s="3"/>
      <c r="BL902" s="3"/>
    </row>
    <row r="903" spans="16:64" hidden="1">
      <c r="P903" s="1"/>
      <c r="Q903" s="2"/>
      <c r="R903" s="2"/>
      <c r="S903" s="1"/>
      <c r="T903" s="1"/>
      <c r="U903" s="1"/>
      <c r="V903" s="1"/>
      <c r="W903" s="1"/>
      <c r="X903" s="1"/>
      <c r="Y903" s="1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1"/>
      <c r="BF903" s="1"/>
      <c r="BG903" s="3"/>
      <c r="BH903" s="3"/>
      <c r="BI903" s="1"/>
      <c r="BJ903" s="1"/>
      <c r="BK903" s="3"/>
      <c r="BL903" s="3"/>
    </row>
    <row r="904" spans="16:64" hidden="1">
      <c r="P904" s="1"/>
      <c r="Q904" s="2"/>
      <c r="R904" s="2"/>
      <c r="S904" s="1"/>
      <c r="T904" s="1"/>
      <c r="U904" s="1"/>
      <c r="V904" s="1"/>
      <c r="W904" s="1"/>
      <c r="X904" s="1"/>
      <c r="Y904" s="1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1"/>
      <c r="BF904" s="1"/>
      <c r="BG904" s="3"/>
      <c r="BH904" s="3"/>
      <c r="BI904" s="1"/>
      <c r="BJ904" s="1"/>
      <c r="BK904" s="3"/>
      <c r="BL904" s="3"/>
    </row>
    <row r="905" spans="16:64" hidden="1">
      <c r="P905" s="1"/>
      <c r="Q905" s="2"/>
      <c r="R905" s="2"/>
      <c r="S905" s="1"/>
      <c r="T905" s="1"/>
      <c r="U905" s="1"/>
      <c r="V905" s="1"/>
      <c r="W905" s="1"/>
      <c r="X905" s="1"/>
      <c r="Y905" s="1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1"/>
      <c r="BF905" s="1"/>
      <c r="BG905" s="3"/>
      <c r="BH905" s="3"/>
      <c r="BI905" s="1"/>
      <c r="BJ905" s="1"/>
      <c r="BK905" s="3"/>
      <c r="BL905" s="3"/>
    </row>
    <row r="906" spans="16:64" hidden="1">
      <c r="P906" s="1"/>
      <c r="Q906" s="2"/>
      <c r="R906" s="2"/>
      <c r="S906" s="1"/>
      <c r="T906" s="1"/>
      <c r="U906" s="1"/>
      <c r="V906" s="1"/>
      <c r="W906" s="1"/>
      <c r="X906" s="1"/>
      <c r="Y906" s="1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1"/>
      <c r="BF906" s="1"/>
      <c r="BG906" s="3"/>
      <c r="BH906" s="3"/>
      <c r="BI906" s="1"/>
      <c r="BJ906" s="1"/>
      <c r="BK906" s="3"/>
      <c r="BL906" s="3"/>
    </row>
    <row r="907" spans="16:64" hidden="1">
      <c r="P907" s="1"/>
      <c r="Q907" s="2"/>
      <c r="R907" s="2"/>
      <c r="S907" s="1"/>
      <c r="T907" s="1"/>
      <c r="U907" s="1"/>
      <c r="V907" s="1"/>
      <c r="W907" s="1"/>
      <c r="X907" s="1"/>
      <c r="Y907" s="1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1"/>
      <c r="BF907" s="1"/>
      <c r="BG907" s="3"/>
      <c r="BH907" s="3"/>
      <c r="BI907" s="1"/>
      <c r="BJ907" s="1"/>
      <c r="BK907" s="3"/>
      <c r="BL907" s="3"/>
    </row>
    <row r="908" spans="16:64" hidden="1">
      <c r="P908" s="1"/>
      <c r="Q908" s="2"/>
      <c r="R908" s="2"/>
      <c r="S908" s="1"/>
      <c r="T908" s="1"/>
      <c r="U908" s="1"/>
      <c r="V908" s="1"/>
      <c r="W908" s="1"/>
      <c r="X908" s="1"/>
      <c r="Y908" s="1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1"/>
      <c r="BF908" s="1"/>
      <c r="BG908" s="3"/>
      <c r="BH908" s="3"/>
      <c r="BI908" s="1"/>
      <c r="BJ908" s="1"/>
      <c r="BK908" s="3"/>
      <c r="BL908" s="3"/>
    </row>
    <row r="909" spans="16:64" hidden="1">
      <c r="P909" s="1"/>
      <c r="Q909" s="2"/>
      <c r="R909" s="2"/>
      <c r="S909" s="1"/>
      <c r="T909" s="1"/>
      <c r="U909" s="1"/>
      <c r="V909" s="1"/>
      <c r="W909" s="1"/>
      <c r="X909" s="1"/>
      <c r="Y909" s="1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1"/>
      <c r="BF909" s="1"/>
      <c r="BG909" s="3"/>
      <c r="BH909" s="3"/>
      <c r="BI909" s="1"/>
      <c r="BJ909" s="1"/>
      <c r="BK909" s="3"/>
      <c r="BL909" s="3"/>
    </row>
    <row r="910" spans="16:64" hidden="1">
      <c r="P910" s="1"/>
      <c r="Q910" s="2"/>
      <c r="R910" s="2"/>
      <c r="S910" s="1"/>
      <c r="T910" s="1"/>
      <c r="U910" s="1"/>
      <c r="V910" s="1"/>
      <c r="W910" s="1"/>
      <c r="X910" s="1"/>
      <c r="Y910" s="1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1"/>
      <c r="BF910" s="1"/>
      <c r="BG910" s="3"/>
      <c r="BH910" s="3"/>
      <c r="BI910" s="1"/>
      <c r="BJ910" s="1"/>
      <c r="BK910" s="3"/>
      <c r="BL910" s="3"/>
    </row>
    <row r="911" spans="16:64" hidden="1">
      <c r="P911" s="1"/>
      <c r="Q911" s="2"/>
      <c r="R911" s="2"/>
      <c r="S911" s="1"/>
      <c r="T911" s="1"/>
      <c r="U911" s="1"/>
      <c r="V911" s="1"/>
      <c r="W911" s="1"/>
      <c r="X911" s="1"/>
      <c r="Y911" s="1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1"/>
      <c r="BF911" s="1"/>
      <c r="BG911" s="3"/>
      <c r="BH911" s="3"/>
      <c r="BI911" s="1"/>
      <c r="BJ911" s="1"/>
      <c r="BK911" s="3"/>
      <c r="BL911" s="3"/>
    </row>
    <row r="912" spans="16:64" hidden="1">
      <c r="P912" s="1"/>
      <c r="Q912" s="2"/>
      <c r="R912" s="2"/>
      <c r="S912" s="1"/>
      <c r="T912" s="1"/>
      <c r="U912" s="1"/>
      <c r="V912" s="1"/>
      <c r="W912" s="1"/>
      <c r="X912" s="1"/>
      <c r="Y912" s="1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1"/>
      <c r="BF912" s="1"/>
      <c r="BG912" s="3"/>
      <c r="BH912" s="3"/>
      <c r="BI912" s="1"/>
      <c r="BJ912" s="1"/>
      <c r="BK912" s="3"/>
      <c r="BL912" s="3"/>
    </row>
    <row r="913" spans="16:64" hidden="1">
      <c r="P913" s="1"/>
      <c r="Q913" s="2"/>
      <c r="R913" s="2"/>
      <c r="S913" s="1"/>
      <c r="T913" s="1"/>
      <c r="U913" s="1"/>
      <c r="V913" s="1"/>
      <c r="W913" s="1"/>
      <c r="X913" s="1"/>
      <c r="Y913" s="1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1"/>
      <c r="BF913" s="1"/>
      <c r="BG913" s="3"/>
      <c r="BH913" s="3"/>
      <c r="BI913" s="1"/>
      <c r="BJ913" s="1"/>
      <c r="BK913" s="3"/>
      <c r="BL913" s="3"/>
    </row>
    <row r="914" spans="16:64" hidden="1">
      <c r="P914" s="1"/>
      <c r="Q914" s="2"/>
      <c r="R914" s="2"/>
      <c r="S914" s="1"/>
      <c r="T914" s="1"/>
      <c r="U914" s="1"/>
      <c r="V914" s="1"/>
      <c r="W914" s="1"/>
      <c r="X914" s="1"/>
      <c r="Y914" s="1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1"/>
      <c r="BF914" s="1"/>
      <c r="BG914" s="3"/>
      <c r="BH914" s="3"/>
      <c r="BI914" s="1"/>
      <c r="BJ914" s="1"/>
      <c r="BK914" s="3"/>
      <c r="BL914" s="3"/>
    </row>
    <row r="915" spans="16:64" hidden="1">
      <c r="P915" s="1"/>
      <c r="Q915" s="2"/>
      <c r="R915" s="2"/>
      <c r="S915" s="1"/>
      <c r="T915" s="1"/>
      <c r="U915" s="1"/>
      <c r="V915" s="1"/>
      <c r="W915" s="1"/>
      <c r="X915" s="1"/>
      <c r="Y915" s="1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1"/>
      <c r="BF915" s="1"/>
      <c r="BG915" s="3"/>
      <c r="BH915" s="3"/>
      <c r="BI915" s="1"/>
      <c r="BJ915" s="1"/>
      <c r="BK915" s="3"/>
      <c r="BL915" s="3"/>
    </row>
    <row r="916" spans="16:64" hidden="1">
      <c r="P916" s="1"/>
      <c r="Q916" s="2"/>
      <c r="R916" s="2"/>
      <c r="S916" s="1"/>
      <c r="T916" s="1"/>
      <c r="U916" s="1"/>
      <c r="V916" s="1"/>
      <c r="W916" s="1"/>
      <c r="X916" s="1"/>
      <c r="Y916" s="1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1"/>
      <c r="BF916" s="1"/>
      <c r="BG916" s="3"/>
      <c r="BH916" s="3"/>
      <c r="BI916" s="1"/>
      <c r="BJ916" s="1"/>
      <c r="BK916" s="3"/>
      <c r="BL916" s="3"/>
    </row>
    <row r="917" spans="16:64" hidden="1">
      <c r="P917" s="1"/>
      <c r="Q917" s="2"/>
      <c r="R917" s="2"/>
      <c r="S917" s="1"/>
      <c r="T917" s="1"/>
      <c r="U917" s="1"/>
      <c r="V917" s="1"/>
      <c r="W917" s="1"/>
      <c r="X917" s="1"/>
      <c r="Y917" s="1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1"/>
      <c r="BF917" s="1"/>
      <c r="BG917" s="3"/>
      <c r="BH917" s="3"/>
      <c r="BI917" s="1"/>
      <c r="BJ917" s="1"/>
      <c r="BK917" s="3"/>
      <c r="BL917" s="3"/>
    </row>
    <row r="918" spans="16:64" hidden="1">
      <c r="P918" s="1"/>
      <c r="Q918" s="2"/>
      <c r="R918" s="2"/>
      <c r="S918" s="1"/>
      <c r="T918" s="1"/>
      <c r="U918" s="1"/>
      <c r="V918" s="1"/>
      <c r="W918" s="1"/>
      <c r="X918" s="1"/>
      <c r="Y918" s="1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1"/>
      <c r="BF918" s="1"/>
      <c r="BG918" s="3"/>
      <c r="BH918" s="3"/>
      <c r="BI918" s="1"/>
      <c r="BJ918" s="1"/>
      <c r="BK918" s="3"/>
      <c r="BL918" s="3"/>
    </row>
    <row r="919" spans="16:64" hidden="1">
      <c r="P919" s="1"/>
      <c r="Q919" s="2"/>
      <c r="R919" s="2"/>
      <c r="S919" s="1"/>
      <c r="T919" s="1"/>
      <c r="U919" s="1"/>
      <c r="V919" s="1"/>
      <c r="W919" s="1"/>
      <c r="X919" s="1"/>
      <c r="Y919" s="1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1"/>
      <c r="BF919" s="1"/>
      <c r="BG919" s="3"/>
      <c r="BH919" s="3"/>
      <c r="BI919" s="1"/>
      <c r="BJ919" s="1"/>
      <c r="BK919" s="3"/>
      <c r="BL919" s="3"/>
    </row>
    <row r="920" spans="16:64" hidden="1">
      <c r="P920" s="1"/>
      <c r="Q920" s="2"/>
      <c r="R920" s="2"/>
      <c r="S920" s="1"/>
      <c r="T920" s="1"/>
      <c r="U920" s="1"/>
      <c r="V920" s="1"/>
      <c r="W920" s="1"/>
      <c r="X920" s="1"/>
      <c r="Y920" s="1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1"/>
      <c r="BF920" s="1"/>
      <c r="BG920" s="3"/>
      <c r="BH920" s="3"/>
      <c r="BI920" s="1"/>
      <c r="BJ920" s="1"/>
      <c r="BK920" s="3"/>
      <c r="BL920" s="3"/>
    </row>
    <row r="921" spans="16:64" hidden="1">
      <c r="P921" s="1"/>
      <c r="Q921" s="2"/>
      <c r="R921" s="2"/>
      <c r="S921" s="1"/>
      <c r="T921" s="1"/>
      <c r="U921" s="1"/>
      <c r="V921" s="1"/>
      <c r="W921" s="1"/>
      <c r="X921" s="1"/>
      <c r="Y921" s="1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1"/>
      <c r="BF921" s="1"/>
      <c r="BG921" s="3"/>
      <c r="BH921" s="3"/>
      <c r="BI921" s="1"/>
      <c r="BJ921" s="1"/>
      <c r="BK921" s="3"/>
      <c r="BL921" s="3"/>
    </row>
    <row r="922" spans="16:64" hidden="1">
      <c r="P922" s="1"/>
      <c r="Q922" s="2"/>
      <c r="R922" s="2"/>
      <c r="S922" s="1"/>
      <c r="T922" s="1"/>
      <c r="U922" s="1"/>
      <c r="V922" s="1"/>
      <c r="W922" s="1"/>
      <c r="X922" s="1"/>
      <c r="Y922" s="1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1"/>
      <c r="BF922" s="1"/>
      <c r="BG922" s="3"/>
      <c r="BH922" s="3"/>
      <c r="BI922" s="1"/>
      <c r="BJ922" s="1"/>
      <c r="BK922" s="3"/>
      <c r="BL922" s="3"/>
    </row>
    <row r="923" spans="16:64" hidden="1">
      <c r="P923" s="1"/>
      <c r="Q923" s="2"/>
      <c r="R923" s="2"/>
      <c r="S923" s="1"/>
      <c r="T923" s="1"/>
      <c r="U923" s="1"/>
      <c r="V923" s="1"/>
      <c r="W923" s="1"/>
      <c r="X923" s="1"/>
      <c r="Y923" s="1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1"/>
      <c r="BF923" s="1"/>
      <c r="BG923" s="3"/>
      <c r="BH923" s="3"/>
      <c r="BI923" s="1"/>
      <c r="BJ923" s="1"/>
      <c r="BK923" s="3"/>
      <c r="BL923" s="3"/>
    </row>
    <row r="924" spans="16:64" hidden="1">
      <c r="P924" s="1"/>
      <c r="Q924" s="2"/>
      <c r="R924" s="2"/>
      <c r="S924" s="1"/>
      <c r="T924" s="1"/>
      <c r="U924" s="1"/>
      <c r="V924" s="1"/>
      <c r="W924" s="1"/>
      <c r="X924" s="1"/>
      <c r="Y924" s="1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1"/>
      <c r="BF924" s="1"/>
      <c r="BG924" s="3"/>
      <c r="BH924" s="3"/>
      <c r="BI924" s="1"/>
      <c r="BJ924" s="1"/>
      <c r="BK924" s="3"/>
      <c r="BL924" s="3"/>
    </row>
    <row r="925" spans="16:64" hidden="1">
      <c r="P925" s="1"/>
      <c r="Q925" s="2"/>
      <c r="R925" s="2"/>
      <c r="S925" s="1"/>
      <c r="T925" s="1"/>
      <c r="U925" s="1"/>
      <c r="V925" s="1"/>
      <c r="W925" s="1"/>
      <c r="X925" s="1"/>
      <c r="Y925" s="1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1"/>
      <c r="BF925" s="1"/>
      <c r="BG925" s="3"/>
      <c r="BH925" s="3"/>
      <c r="BI925" s="1"/>
      <c r="BJ925" s="1"/>
      <c r="BK925" s="3"/>
      <c r="BL925" s="3"/>
    </row>
    <row r="926" spans="16:64" hidden="1">
      <c r="P926" s="1"/>
      <c r="Q926" s="2"/>
      <c r="R926" s="2"/>
      <c r="S926" s="1"/>
      <c r="T926" s="1"/>
      <c r="U926" s="1"/>
      <c r="V926" s="1"/>
      <c r="W926" s="1"/>
      <c r="X926" s="1"/>
      <c r="Y926" s="1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1"/>
      <c r="BF926" s="1"/>
      <c r="BG926" s="3"/>
      <c r="BH926" s="3"/>
      <c r="BI926" s="1"/>
      <c r="BJ926" s="1"/>
      <c r="BK926" s="3"/>
      <c r="BL926" s="3"/>
    </row>
    <row r="927" spans="16:64" hidden="1">
      <c r="P927" s="1"/>
      <c r="Q927" s="2"/>
      <c r="R927" s="2"/>
      <c r="S927" s="1"/>
      <c r="T927" s="1"/>
      <c r="U927" s="1"/>
      <c r="V927" s="1"/>
      <c r="W927" s="1"/>
      <c r="X927" s="1"/>
      <c r="Y927" s="1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1"/>
      <c r="BF927" s="1"/>
      <c r="BG927" s="3"/>
      <c r="BH927" s="3"/>
      <c r="BI927" s="1"/>
      <c r="BJ927" s="1"/>
      <c r="BK927" s="3"/>
      <c r="BL927" s="3"/>
    </row>
    <row r="928" spans="16:64" hidden="1">
      <c r="P928" s="1"/>
      <c r="Q928" s="2"/>
      <c r="R928" s="2"/>
      <c r="S928" s="1"/>
      <c r="T928" s="1"/>
      <c r="U928" s="1"/>
      <c r="V928" s="1"/>
      <c r="W928" s="1"/>
      <c r="X928" s="1"/>
      <c r="Y928" s="1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1"/>
      <c r="BF928" s="1"/>
      <c r="BG928" s="3"/>
      <c r="BH928" s="3"/>
      <c r="BI928" s="1"/>
      <c r="BJ928" s="1"/>
      <c r="BK928" s="3"/>
      <c r="BL928" s="3"/>
    </row>
    <row r="929" spans="16:64" hidden="1">
      <c r="P929" s="1"/>
      <c r="Q929" s="2"/>
      <c r="R929" s="2"/>
      <c r="S929" s="1"/>
      <c r="T929" s="1"/>
      <c r="U929" s="1"/>
      <c r="V929" s="1"/>
      <c r="W929" s="1"/>
      <c r="X929" s="1"/>
      <c r="Y929" s="1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1"/>
      <c r="BF929" s="1"/>
      <c r="BG929" s="3"/>
      <c r="BH929" s="3"/>
      <c r="BI929" s="1"/>
      <c r="BJ929" s="1"/>
      <c r="BK929" s="3"/>
      <c r="BL929" s="3"/>
    </row>
    <row r="930" spans="16:64" hidden="1">
      <c r="P930" s="1"/>
      <c r="Q930" s="2"/>
      <c r="R930" s="2"/>
      <c r="S930" s="1"/>
      <c r="T930" s="1"/>
      <c r="U930" s="1"/>
      <c r="V930" s="1"/>
      <c r="W930" s="1"/>
      <c r="X930" s="1"/>
      <c r="Y930" s="1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1"/>
      <c r="BF930" s="1"/>
      <c r="BG930" s="3"/>
      <c r="BH930" s="3"/>
      <c r="BI930" s="1"/>
      <c r="BJ930" s="1"/>
      <c r="BK930" s="3"/>
      <c r="BL930" s="3"/>
    </row>
    <row r="931" spans="16:64" hidden="1">
      <c r="P931" s="1"/>
      <c r="Q931" s="2"/>
      <c r="R931" s="2"/>
      <c r="S931" s="1"/>
      <c r="T931" s="1"/>
      <c r="U931" s="1"/>
      <c r="V931" s="1"/>
      <c r="W931" s="1"/>
      <c r="X931" s="1"/>
      <c r="Y931" s="1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1"/>
      <c r="BF931" s="1"/>
      <c r="BG931" s="3"/>
      <c r="BH931" s="3"/>
      <c r="BI931" s="1"/>
      <c r="BJ931" s="1"/>
      <c r="BK931" s="3"/>
      <c r="BL931" s="3"/>
    </row>
    <row r="932" spans="16:64" hidden="1">
      <c r="P932" s="1"/>
      <c r="Q932" s="2"/>
      <c r="R932" s="2"/>
      <c r="S932" s="1"/>
      <c r="T932" s="1"/>
      <c r="U932" s="1"/>
      <c r="V932" s="1"/>
      <c r="W932" s="1"/>
      <c r="X932" s="1"/>
      <c r="Y932" s="1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1"/>
      <c r="BF932" s="1"/>
      <c r="BG932" s="3"/>
      <c r="BH932" s="3"/>
      <c r="BI932" s="1"/>
      <c r="BJ932" s="1"/>
      <c r="BK932" s="3"/>
      <c r="BL932" s="3"/>
    </row>
    <row r="933" spans="16:64" hidden="1">
      <c r="P933" s="1"/>
      <c r="Q933" s="2"/>
      <c r="R933" s="2"/>
      <c r="S933" s="1"/>
      <c r="T933" s="1"/>
      <c r="U933" s="1"/>
      <c r="V933" s="1"/>
      <c r="W933" s="1"/>
      <c r="X933" s="1"/>
      <c r="Y933" s="1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1"/>
      <c r="BF933" s="1"/>
      <c r="BG933" s="3"/>
      <c r="BH933" s="3"/>
      <c r="BI933" s="1"/>
      <c r="BJ933" s="1"/>
      <c r="BK933" s="3"/>
      <c r="BL933" s="3"/>
    </row>
    <row r="934" spans="16:64" hidden="1">
      <c r="P934" s="1"/>
      <c r="Q934" s="2"/>
      <c r="R934" s="2"/>
      <c r="S934" s="1"/>
      <c r="T934" s="1"/>
      <c r="U934" s="1"/>
      <c r="V934" s="1"/>
      <c r="W934" s="1"/>
      <c r="X934" s="1"/>
      <c r="Y934" s="1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1"/>
      <c r="BF934" s="1"/>
      <c r="BG934" s="3"/>
      <c r="BH934" s="3"/>
      <c r="BI934" s="1"/>
      <c r="BJ934" s="1"/>
      <c r="BK934" s="3"/>
      <c r="BL934" s="3"/>
    </row>
    <row r="935" spans="16:64" hidden="1">
      <c r="P935" s="1"/>
      <c r="Q935" s="2"/>
      <c r="R935" s="2"/>
      <c r="S935" s="1"/>
      <c r="T935" s="1"/>
      <c r="U935" s="1"/>
      <c r="V935" s="1"/>
      <c r="W935" s="1"/>
      <c r="X935" s="1"/>
      <c r="Y935" s="1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1"/>
      <c r="BF935" s="1"/>
      <c r="BG935" s="3"/>
      <c r="BH935" s="3"/>
      <c r="BI935" s="1"/>
      <c r="BJ935" s="1"/>
      <c r="BK935" s="3"/>
      <c r="BL935" s="3"/>
    </row>
    <row r="936" spans="16:64" hidden="1">
      <c r="P936" s="1"/>
      <c r="Q936" s="2"/>
      <c r="R936" s="2"/>
      <c r="S936" s="1"/>
      <c r="T936" s="1"/>
      <c r="U936" s="1"/>
      <c r="V936" s="1"/>
      <c r="W936" s="1"/>
      <c r="X936" s="1"/>
      <c r="Y936" s="1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1"/>
      <c r="BF936" s="1"/>
      <c r="BG936" s="3"/>
      <c r="BH936" s="3"/>
      <c r="BI936" s="1"/>
      <c r="BJ936" s="1"/>
      <c r="BK936" s="3"/>
      <c r="BL936" s="3"/>
    </row>
    <row r="937" spans="16:64" hidden="1">
      <c r="P937" s="1"/>
      <c r="Q937" s="2"/>
      <c r="R937" s="2"/>
      <c r="S937" s="1"/>
      <c r="T937" s="1"/>
      <c r="U937" s="1"/>
      <c r="V937" s="1"/>
      <c r="W937" s="1"/>
      <c r="X937" s="1"/>
      <c r="Y937" s="1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1"/>
      <c r="BF937" s="1"/>
      <c r="BG937" s="3"/>
      <c r="BH937" s="3"/>
      <c r="BI937" s="1"/>
      <c r="BJ937" s="1"/>
      <c r="BK937" s="3"/>
      <c r="BL937" s="3"/>
    </row>
    <row r="938" spans="16:64" hidden="1">
      <c r="P938" s="1"/>
      <c r="Q938" s="2"/>
      <c r="R938" s="2"/>
      <c r="S938" s="1"/>
      <c r="T938" s="1"/>
      <c r="U938" s="1"/>
      <c r="V938" s="1"/>
      <c r="W938" s="1"/>
      <c r="X938" s="1"/>
      <c r="Y938" s="1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1"/>
      <c r="BF938" s="1"/>
      <c r="BG938" s="3"/>
      <c r="BH938" s="3"/>
      <c r="BI938" s="1"/>
      <c r="BJ938" s="1"/>
      <c r="BK938" s="3"/>
      <c r="BL938" s="3"/>
    </row>
    <row r="939" spans="16:64" hidden="1">
      <c r="P939" s="1"/>
      <c r="Q939" s="2"/>
      <c r="R939" s="2"/>
      <c r="S939" s="1"/>
      <c r="T939" s="1"/>
      <c r="U939" s="1"/>
      <c r="V939" s="1"/>
      <c r="W939" s="1"/>
      <c r="X939" s="1"/>
      <c r="Y939" s="1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1"/>
      <c r="BF939" s="1"/>
      <c r="BG939" s="3"/>
      <c r="BH939" s="3"/>
      <c r="BI939" s="1"/>
      <c r="BJ939" s="1"/>
      <c r="BK939" s="3"/>
      <c r="BL939" s="3"/>
    </row>
    <row r="940" spans="16:64" hidden="1">
      <c r="P940" s="1"/>
      <c r="Q940" s="2"/>
      <c r="R940" s="2"/>
      <c r="S940" s="1"/>
      <c r="T940" s="1"/>
      <c r="U940" s="1"/>
      <c r="V940" s="1"/>
      <c r="W940" s="1"/>
      <c r="X940" s="1"/>
      <c r="Y940" s="1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1"/>
      <c r="BF940" s="1"/>
      <c r="BG940" s="3"/>
      <c r="BH940" s="3"/>
      <c r="BI940" s="1"/>
      <c r="BJ940" s="1"/>
      <c r="BK940" s="3"/>
      <c r="BL940" s="3"/>
    </row>
    <row r="941" spans="16:64" hidden="1">
      <c r="P941" s="1"/>
      <c r="Q941" s="2"/>
      <c r="R941" s="2"/>
      <c r="S941" s="1"/>
      <c r="T941" s="1"/>
      <c r="U941" s="1"/>
      <c r="V941" s="1"/>
      <c r="W941" s="1"/>
      <c r="X941" s="1"/>
      <c r="Y941" s="1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1"/>
      <c r="BF941" s="1"/>
      <c r="BG941" s="3"/>
      <c r="BH941" s="3"/>
      <c r="BI941" s="1"/>
      <c r="BJ941" s="1"/>
      <c r="BK941" s="3"/>
      <c r="BL941" s="3"/>
    </row>
    <row r="942" spans="16:64" hidden="1">
      <c r="P942" s="1"/>
      <c r="Q942" s="2"/>
      <c r="R942" s="2"/>
      <c r="S942" s="1"/>
      <c r="T942" s="1"/>
      <c r="U942" s="1"/>
      <c r="V942" s="1"/>
      <c r="W942" s="1"/>
      <c r="X942" s="1"/>
      <c r="Y942" s="1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1"/>
      <c r="BF942" s="1"/>
      <c r="BG942" s="3"/>
      <c r="BH942" s="3"/>
      <c r="BI942" s="1"/>
      <c r="BJ942" s="1"/>
      <c r="BK942" s="3"/>
      <c r="BL942" s="3"/>
    </row>
    <row r="943" spans="16:64" hidden="1">
      <c r="P943" s="1"/>
      <c r="Q943" s="2"/>
      <c r="R943" s="2"/>
      <c r="S943" s="1"/>
      <c r="T943" s="1"/>
      <c r="U943" s="1"/>
      <c r="V943" s="1"/>
      <c r="W943" s="1"/>
      <c r="X943" s="1"/>
      <c r="Y943" s="1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1"/>
      <c r="BF943" s="1"/>
      <c r="BG943" s="3"/>
      <c r="BH943" s="3"/>
      <c r="BI943" s="1"/>
      <c r="BJ943" s="1"/>
      <c r="BK943" s="3"/>
      <c r="BL943" s="3"/>
    </row>
    <row r="944" spans="16:64" hidden="1">
      <c r="P944" s="1"/>
      <c r="Q944" s="2"/>
      <c r="R944" s="2"/>
      <c r="S944" s="1"/>
      <c r="T944" s="1"/>
      <c r="U944" s="1"/>
      <c r="V944" s="1"/>
      <c r="W944" s="1"/>
      <c r="X944" s="1"/>
      <c r="Y944" s="1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1"/>
      <c r="BF944" s="1"/>
      <c r="BG944" s="3"/>
      <c r="BH944" s="3"/>
      <c r="BI944" s="1"/>
      <c r="BJ944" s="1"/>
      <c r="BK944" s="3"/>
      <c r="BL944" s="3"/>
    </row>
    <row r="945" spans="16:64" hidden="1">
      <c r="P945" s="1"/>
      <c r="Q945" s="2"/>
      <c r="R945" s="2"/>
      <c r="S945" s="1"/>
      <c r="T945" s="1"/>
      <c r="U945" s="1"/>
      <c r="V945" s="1"/>
      <c r="W945" s="1"/>
      <c r="X945" s="1"/>
      <c r="Y945" s="1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1"/>
      <c r="BF945" s="1"/>
      <c r="BG945" s="3"/>
      <c r="BH945" s="3"/>
      <c r="BI945" s="1"/>
      <c r="BJ945" s="1"/>
      <c r="BK945" s="3"/>
      <c r="BL945" s="3"/>
    </row>
    <row r="946" spans="16:64" hidden="1">
      <c r="P946" s="1"/>
      <c r="Q946" s="2"/>
      <c r="R946" s="2"/>
      <c r="S946" s="1"/>
      <c r="T946" s="1"/>
      <c r="U946" s="1"/>
      <c r="V946" s="1"/>
      <c r="W946" s="1"/>
      <c r="X946" s="1"/>
      <c r="Y946" s="1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1"/>
      <c r="BF946" s="1"/>
      <c r="BG946" s="3"/>
      <c r="BH946" s="3"/>
      <c r="BI946" s="1"/>
      <c r="BJ946" s="1"/>
      <c r="BK946" s="3"/>
      <c r="BL946" s="3"/>
    </row>
    <row r="947" spans="16:64" hidden="1">
      <c r="P947" s="1"/>
      <c r="Q947" s="2"/>
      <c r="R947" s="2"/>
      <c r="S947" s="1"/>
      <c r="T947" s="1"/>
      <c r="U947" s="1"/>
      <c r="V947" s="1"/>
      <c r="W947" s="1"/>
      <c r="X947" s="1"/>
      <c r="Y947" s="1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1"/>
      <c r="BF947" s="1"/>
      <c r="BG947" s="3"/>
      <c r="BH947" s="3"/>
      <c r="BI947" s="1"/>
      <c r="BJ947" s="1"/>
      <c r="BK947" s="3"/>
      <c r="BL947" s="3"/>
    </row>
    <row r="948" spans="16:64" hidden="1">
      <c r="P948" s="1"/>
      <c r="Q948" s="2"/>
      <c r="R948" s="2"/>
      <c r="S948" s="1"/>
      <c r="T948" s="1"/>
      <c r="U948" s="1"/>
      <c r="V948" s="1"/>
      <c r="W948" s="1"/>
      <c r="X948" s="1"/>
      <c r="Y948" s="1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1"/>
      <c r="BF948" s="1"/>
      <c r="BG948" s="3"/>
      <c r="BH948" s="3"/>
      <c r="BI948" s="1"/>
      <c r="BJ948" s="1"/>
      <c r="BK948" s="3"/>
      <c r="BL948" s="3"/>
    </row>
    <row r="949" spans="16:64" hidden="1">
      <c r="P949" s="1"/>
      <c r="Q949" s="2"/>
      <c r="R949" s="2"/>
      <c r="S949" s="1"/>
      <c r="T949" s="1"/>
      <c r="U949" s="1"/>
      <c r="V949" s="1"/>
      <c r="W949" s="1"/>
      <c r="X949" s="1"/>
      <c r="Y949" s="1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1"/>
      <c r="BF949" s="1"/>
      <c r="BG949" s="3"/>
      <c r="BH949" s="3"/>
      <c r="BI949" s="1"/>
      <c r="BJ949" s="1"/>
      <c r="BK949" s="3"/>
      <c r="BL949" s="3"/>
    </row>
    <row r="950" spans="16:64" hidden="1">
      <c r="P950" s="1"/>
      <c r="Q950" s="2"/>
      <c r="R950" s="2"/>
      <c r="S950" s="1"/>
      <c r="T950" s="1"/>
      <c r="U950" s="1"/>
      <c r="V950" s="1"/>
      <c r="W950" s="1"/>
      <c r="X950" s="1"/>
      <c r="Y950" s="1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1"/>
      <c r="BF950" s="1"/>
      <c r="BG950" s="3"/>
      <c r="BH950" s="3"/>
      <c r="BI950" s="1"/>
      <c r="BJ950" s="1"/>
      <c r="BK950" s="3"/>
      <c r="BL950" s="3"/>
    </row>
    <row r="951" spans="16:64" hidden="1">
      <c r="P951" s="1"/>
      <c r="Q951" s="2"/>
      <c r="R951" s="2"/>
      <c r="S951" s="1"/>
      <c r="T951" s="1"/>
      <c r="U951" s="1"/>
      <c r="V951" s="1"/>
      <c r="W951" s="1"/>
      <c r="X951" s="1"/>
      <c r="Y951" s="1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1"/>
      <c r="BF951" s="1"/>
      <c r="BG951" s="3"/>
      <c r="BH951" s="3"/>
      <c r="BI951" s="1"/>
      <c r="BJ951" s="1"/>
      <c r="BK951" s="3"/>
      <c r="BL951" s="3"/>
    </row>
    <row r="952" spans="16:64" hidden="1">
      <c r="P952" s="1"/>
      <c r="Q952" s="2"/>
      <c r="R952" s="2"/>
      <c r="S952" s="1"/>
      <c r="T952" s="1"/>
      <c r="U952" s="1"/>
      <c r="V952" s="1"/>
      <c r="W952" s="1"/>
      <c r="X952" s="1"/>
      <c r="Y952" s="1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1"/>
      <c r="BF952" s="1"/>
      <c r="BG952" s="3"/>
      <c r="BH952" s="3"/>
      <c r="BI952" s="1"/>
      <c r="BJ952" s="1"/>
      <c r="BK952" s="3"/>
      <c r="BL952" s="3"/>
    </row>
    <row r="953" spans="16:64" hidden="1">
      <c r="P953" s="1"/>
      <c r="Q953" s="2"/>
      <c r="R953" s="2"/>
      <c r="S953" s="1"/>
      <c r="T953" s="1"/>
      <c r="U953" s="1"/>
      <c r="V953" s="1"/>
      <c r="W953" s="1"/>
      <c r="X953" s="1"/>
      <c r="Y953" s="1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1"/>
      <c r="BF953" s="1"/>
      <c r="BG953" s="3"/>
      <c r="BH953" s="3"/>
      <c r="BI953" s="1"/>
      <c r="BJ953" s="1"/>
      <c r="BK953" s="3"/>
      <c r="BL953" s="3"/>
    </row>
    <row r="954" spans="16:64" hidden="1">
      <c r="P954" s="1"/>
      <c r="Q954" s="2"/>
      <c r="R954" s="2"/>
      <c r="S954" s="1"/>
      <c r="T954" s="1"/>
      <c r="U954" s="1"/>
      <c r="V954" s="1"/>
      <c r="W954" s="1"/>
      <c r="X954" s="1"/>
      <c r="Y954" s="1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1"/>
      <c r="BF954" s="1"/>
      <c r="BG954" s="3"/>
      <c r="BH954" s="3"/>
      <c r="BI954" s="1"/>
      <c r="BJ954" s="1"/>
      <c r="BK954" s="3"/>
      <c r="BL954" s="3"/>
    </row>
    <row r="955" spans="16:64" hidden="1">
      <c r="P955" s="1"/>
      <c r="Q955" s="2"/>
      <c r="R955" s="2"/>
      <c r="S955" s="1"/>
      <c r="T955" s="1"/>
      <c r="U955" s="1"/>
      <c r="V955" s="1"/>
      <c r="W955" s="1"/>
      <c r="X955" s="1"/>
      <c r="Y955" s="1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1"/>
      <c r="BF955" s="1"/>
      <c r="BG955" s="3"/>
      <c r="BH955" s="3"/>
      <c r="BI955" s="1"/>
      <c r="BJ955" s="1"/>
      <c r="BK955" s="3"/>
      <c r="BL955" s="3"/>
    </row>
    <row r="956" spans="16:64" hidden="1">
      <c r="P956" s="1"/>
      <c r="Q956" s="2"/>
      <c r="R956" s="2"/>
      <c r="S956" s="1"/>
      <c r="T956" s="1"/>
      <c r="U956" s="1"/>
      <c r="V956" s="1"/>
      <c r="W956" s="1"/>
      <c r="X956" s="1"/>
      <c r="Y956" s="1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1"/>
      <c r="BF956" s="1"/>
      <c r="BG956" s="3"/>
      <c r="BH956" s="3"/>
      <c r="BI956" s="1"/>
      <c r="BJ956" s="1"/>
      <c r="BK956" s="3"/>
      <c r="BL956" s="3"/>
    </row>
    <row r="957" spans="16:64" hidden="1">
      <c r="P957" s="1"/>
      <c r="Q957" s="2"/>
      <c r="R957" s="2"/>
      <c r="S957" s="1"/>
      <c r="T957" s="1"/>
      <c r="U957" s="1"/>
      <c r="V957" s="1"/>
      <c r="W957" s="1"/>
      <c r="X957" s="1"/>
      <c r="Y957" s="1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1"/>
      <c r="BF957" s="1"/>
      <c r="BG957" s="3"/>
      <c r="BH957" s="3"/>
      <c r="BI957" s="1"/>
      <c r="BJ957" s="1"/>
      <c r="BK957" s="3"/>
      <c r="BL957" s="3"/>
    </row>
    <row r="958" spans="16:64" hidden="1">
      <c r="P958" s="1"/>
      <c r="Q958" s="2"/>
      <c r="R958" s="2"/>
      <c r="S958" s="1"/>
      <c r="T958" s="1"/>
      <c r="U958" s="1"/>
      <c r="V958" s="1"/>
      <c r="W958" s="1"/>
      <c r="X958" s="1"/>
      <c r="Y958" s="1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1"/>
      <c r="BF958" s="1"/>
      <c r="BG958" s="3"/>
      <c r="BH958" s="3"/>
      <c r="BI958" s="1"/>
      <c r="BJ958" s="1"/>
      <c r="BK958" s="3"/>
      <c r="BL958" s="3"/>
    </row>
    <row r="959" spans="16:64" hidden="1">
      <c r="P959" s="1"/>
      <c r="Q959" s="2"/>
      <c r="R959" s="2"/>
      <c r="S959" s="1"/>
      <c r="T959" s="1"/>
      <c r="U959" s="1"/>
      <c r="V959" s="1"/>
      <c r="W959" s="1"/>
      <c r="X959" s="1"/>
      <c r="Y959" s="1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1"/>
      <c r="BF959" s="1"/>
      <c r="BG959" s="3"/>
      <c r="BH959" s="3"/>
      <c r="BI959" s="1"/>
      <c r="BJ959" s="1"/>
      <c r="BK959" s="3"/>
      <c r="BL959" s="3"/>
    </row>
    <row r="960" spans="16:64" hidden="1">
      <c r="P960" s="1"/>
      <c r="Q960" s="2"/>
      <c r="R960" s="2"/>
      <c r="S960" s="1"/>
      <c r="T960" s="1"/>
      <c r="U960" s="1"/>
      <c r="V960" s="1"/>
      <c r="W960" s="1"/>
      <c r="X960" s="1"/>
      <c r="Y960" s="1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1"/>
      <c r="BF960" s="1"/>
      <c r="BG960" s="3"/>
      <c r="BH960" s="3"/>
      <c r="BI960" s="1"/>
      <c r="BJ960" s="1"/>
      <c r="BK960" s="3"/>
      <c r="BL960" s="3"/>
    </row>
    <row r="961" spans="16:64" hidden="1">
      <c r="P961" s="1"/>
      <c r="Q961" s="2"/>
      <c r="R961" s="2"/>
      <c r="S961" s="1"/>
      <c r="T961" s="1"/>
      <c r="U961" s="1"/>
      <c r="V961" s="1"/>
      <c r="W961" s="1"/>
      <c r="X961" s="1"/>
      <c r="Y961" s="1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1"/>
      <c r="BF961" s="1"/>
      <c r="BG961" s="3"/>
      <c r="BH961" s="3"/>
      <c r="BI961" s="1"/>
      <c r="BJ961" s="1"/>
      <c r="BK961" s="3"/>
      <c r="BL961" s="3"/>
    </row>
    <row r="962" spans="16:64" hidden="1">
      <c r="P962" s="1"/>
      <c r="Q962" s="2"/>
      <c r="R962" s="2"/>
      <c r="S962" s="1"/>
      <c r="T962" s="1"/>
      <c r="U962" s="1"/>
      <c r="V962" s="1"/>
      <c r="W962" s="1"/>
      <c r="X962" s="1"/>
      <c r="Y962" s="1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1"/>
      <c r="BF962" s="1"/>
      <c r="BG962" s="3"/>
      <c r="BH962" s="3"/>
      <c r="BI962" s="1"/>
      <c r="BJ962" s="1"/>
      <c r="BK962" s="3"/>
      <c r="BL962" s="3"/>
    </row>
    <row r="963" spans="16:64" hidden="1">
      <c r="P963" s="1"/>
      <c r="Q963" s="2"/>
      <c r="R963" s="2"/>
      <c r="S963" s="1"/>
      <c r="T963" s="1"/>
      <c r="U963" s="1"/>
      <c r="V963" s="1"/>
      <c r="W963" s="1"/>
      <c r="X963" s="1"/>
      <c r="Y963" s="1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1"/>
      <c r="BF963" s="1"/>
      <c r="BG963" s="3"/>
      <c r="BH963" s="3"/>
      <c r="BI963" s="1"/>
      <c r="BJ963" s="1"/>
      <c r="BK963" s="3"/>
      <c r="BL963" s="3"/>
    </row>
    <row r="964" spans="16:64" hidden="1">
      <c r="P964" s="1"/>
      <c r="Q964" s="2"/>
      <c r="R964" s="2"/>
      <c r="S964" s="1"/>
      <c r="T964" s="1"/>
      <c r="U964" s="1"/>
      <c r="V964" s="1"/>
      <c r="W964" s="1"/>
      <c r="X964" s="1"/>
      <c r="Y964" s="1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1"/>
      <c r="BF964" s="1"/>
      <c r="BG964" s="3"/>
      <c r="BH964" s="3"/>
      <c r="BI964" s="1"/>
      <c r="BJ964" s="1"/>
      <c r="BK964" s="3"/>
      <c r="BL964" s="3"/>
    </row>
    <row r="965" spans="16:64" hidden="1">
      <c r="P965" s="1"/>
      <c r="Q965" s="2"/>
      <c r="R965" s="2"/>
      <c r="S965" s="1"/>
      <c r="T965" s="1"/>
      <c r="U965" s="1"/>
      <c r="V965" s="1"/>
      <c r="W965" s="1"/>
      <c r="X965" s="1"/>
      <c r="Y965" s="1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1"/>
      <c r="BF965" s="1"/>
      <c r="BG965" s="3"/>
      <c r="BH965" s="3"/>
      <c r="BI965" s="1"/>
      <c r="BJ965" s="1"/>
      <c r="BK965" s="3"/>
      <c r="BL965" s="3"/>
    </row>
    <row r="966" spans="16:64" hidden="1">
      <c r="P966" s="1"/>
      <c r="Q966" s="2"/>
      <c r="R966" s="2"/>
      <c r="S966" s="1"/>
      <c r="T966" s="1"/>
      <c r="U966" s="1"/>
      <c r="V966" s="1"/>
      <c r="W966" s="1"/>
      <c r="X966" s="1"/>
      <c r="Y966" s="1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1"/>
      <c r="BF966" s="1"/>
      <c r="BG966" s="3"/>
      <c r="BH966" s="3"/>
      <c r="BI966" s="1"/>
      <c r="BJ966" s="1"/>
      <c r="BK966" s="3"/>
      <c r="BL966" s="3"/>
    </row>
    <row r="967" spans="16:64" hidden="1">
      <c r="P967" s="1"/>
      <c r="Q967" s="2"/>
      <c r="R967" s="2"/>
      <c r="S967" s="1"/>
      <c r="T967" s="1"/>
      <c r="U967" s="1"/>
      <c r="V967" s="1"/>
      <c r="W967" s="1"/>
      <c r="X967" s="1"/>
      <c r="Y967" s="1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1"/>
      <c r="BF967" s="1"/>
      <c r="BG967" s="3"/>
      <c r="BH967" s="3"/>
      <c r="BI967" s="1"/>
      <c r="BJ967" s="1"/>
      <c r="BK967" s="3"/>
      <c r="BL967" s="3"/>
    </row>
    <row r="968" spans="16:64" hidden="1">
      <c r="P968" s="1"/>
      <c r="Q968" s="2"/>
      <c r="R968" s="2"/>
      <c r="S968" s="1"/>
      <c r="T968" s="1"/>
      <c r="U968" s="1"/>
      <c r="V968" s="1"/>
      <c r="W968" s="1"/>
      <c r="X968" s="1"/>
      <c r="Y968" s="1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1"/>
      <c r="BF968" s="1"/>
      <c r="BG968" s="3"/>
      <c r="BH968" s="3"/>
      <c r="BI968" s="1"/>
      <c r="BJ968" s="1"/>
      <c r="BK968" s="3"/>
      <c r="BL968" s="3"/>
    </row>
    <row r="969" spans="16:64" hidden="1">
      <c r="P969" s="1"/>
      <c r="Q969" s="2"/>
      <c r="R969" s="2"/>
      <c r="S969" s="1"/>
      <c r="T969" s="1"/>
      <c r="U969" s="1"/>
      <c r="V969" s="1"/>
      <c r="W969" s="1"/>
      <c r="X969" s="1"/>
      <c r="Y969" s="1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1"/>
      <c r="BF969" s="1"/>
      <c r="BG969" s="3"/>
      <c r="BH969" s="3"/>
      <c r="BI969" s="1"/>
      <c r="BJ969" s="1"/>
      <c r="BK969" s="3"/>
      <c r="BL969" s="3"/>
    </row>
    <row r="970" spans="16:64" hidden="1">
      <c r="P970" s="1"/>
      <c r="Q970" s="2"/>
      <c r="R970" s="2"/>
      <c r="S970" s="1"/>
      <c r="T970" s="1"/>
      <c r="U970" s="1"/>
      <c r="V970" s="1"/>
      <c r="W970" s="1"/>
      <c r="X970" s="1"/>
      <c r="Y970" s="1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1"/>
      <c r="BF970" s="1"/>
      <c r="BG970" s="3"/>
      <c r="BH970" s="3"/>
      <c r="BI970" s="1"/>
      <c r="BJ970" s="1"/>
      <c r="BK970" s="3"/>
      <c r="BL970" s="3"/>
    </row>
    <row r="971" spans="16:64" hidden="1">
      <c r="P971" s="1"/>
      <c r="Q971" s="2"/>
      <c r="R971" s="2"/>
      <c r="S971" s="1"/>
      <c r="T971" s="1"/>
      <c r="U971" s="1"/>
      <c r="V971" s="1"/>
      <c r="W971" s="1"/>
      <c r="X971" s="1"/>
      <c r="Y971" s="1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1"/>
      <c r="BF971" s="1"/>
      <c r="BG971" s="3"/>
      <c r="BH971" s="3"/>
      <c r="BI971" s="1"/>
      <c r="BJ971" s="1"/>
      <c r="BK971" s="3"/>
      <c r="BL971" s="3"/>
    </row>
    <row r="972" spans="16:64" hidden="1">
      <c r="P972" s="1"/>
      <c r="Q972" s="2"/>
      <c r="R972" s="2"/>
      <c r="S972" s="1"/>
      <c r="T972" s="1"/>
      <c r="U972" s="1"/>
      <c r="V972" s="1"/>
      <c r="W972" s="1"/>
      <c r="X972" s="1"/>
      <c r="Y972" s="1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1"/>
      <c r="BF972" s="1"/>
      <c r="BG972" s="3"/>
      <c r="BH972" s="3"/>
      <c r="BI972" s="1"/>
      <c r="BJ972" s="1"/>
      <c r="BK972" s="3"/>
      <c r="BL972" s="3"/>
    </row>
    <row r="973" spans="16:64" hidden="1">
      <c r="P973" s="1"/>
      <c r="Q973" s="2"/>
      <c r="R973" s="2"/>
      <c r="S973" s="1"/>
      <c r="T973" s="1"/>
      <c r="U973" s="1"/>
      <c r="V973" s="1"/>
      <c r="W973" s="1"/>
      <c r="X973" s="1"/>
      <c r="Y973" s="1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1"/>
      <c r="BF973" s="1"/>
      <c r="BG973" s="3"/>
      <c r="BH973" s="3"/>
      <c r="BI973" s="1"/>
      <c r="BJ973" s="1"/>
      <c r="BK973" s="3"/>
      <c r="BL973" s="3"/>
    </row>
    <row r="974" spans="16:64" hidden="1">
      <c r="P974" s="1"/>
      <c r="Q974" s="2"/>
      <c r="R974" s="2"/>
      <c r="S974" s="1"/>
      <c r="T974" s="1"/>
      <c r="U974" s="1"/>
      <c r="V974" s="1"/>
      <c r="W974" s="1"/>
      <c r="X974" s="1"/>
      <c r="Y974" s="1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1"/>
      <c r="BF974" s="1"/>
      <c r="BG974" s="3"/>
      <c r="BH974" s="3"/>
      <c r="BI974" s="1"/>
      <c r="BJ974" s="1"/>
      <c r="BK974" s="3"/>
      <c r="BL974" s="3"/>
    </row>
    <row r="975" spans="16:64" hidden="1">
      <c r="P975" s="1"/>
      <c r="Q975" s="2"/>
      <c r="R975" s="2"/>
      <c r="S975" s="1"/>
      <c r="T975" s="1"/>
      <c r="U975" s="1"/>
      <c r="V975" s="1"/>
      <c r="W975" s="1"/>
      <c r="X975" s="1"/>
      <c r="Y975" s="1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1"/>
      <c r="BF975" s="1"/>
      <c r="BG975" s="3"/>
      <c r="BH975" s="3"/>
      <c r="BI975" s="1"/>
      <c r="BJ975" s="1"/>
      <c r="BK975" s="3"/>
      <c r="BL975" s="3"/>
    </row>
    <row r="976" spans="16:64" hidden="1">
      <c r="P976" s="1"/>
      <c r="Q976" s="2"/>
      <c r="R976" s="2"/>
      <c r="S976" s="1"/>
      <c r="T976" s="1"/>
      <c r="U976" s="1"/>
      <c r="V976" s="1"/>
      <c r="W976" s="1"/>
      <c r="X976" s="1"/>
      <c r="Y976" s="1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1"/>
      <c r="BF976" s="1"/>
      <c r="BG976" s="3"/>
      <c r="BH976" s="3"/>
      <c r="BI976" s="1"/>
      <c r="BJ976" s="1"/>
      <c r="BK976" s="3"/>
      <c r="BL976" s="3"/>
    </row>
    <row r="977" spans="16:64" hidden="1">
      <c r="P977" s="1"/>
      <c r="Q977" s="2"/>
      <c r="R977" s="2"/>
      <c r="S977" s="1"/>
      <c r="T977" s="1"/>
      <c r="U977" s="1"/>
      <c r="V977" s="1"/>
      <c r="W977" s="1"/>
      <c r="X977" s="1"/>
      <c r="Y977" s="1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1"/>
      <c r="BF977" s="1"/>
      <c r="BG977" s="3"/>
      <c r="BH977" s="3"/>
      <c r="BI977" s="1"/>
      <c r="BJ977" s="1"/>
      <c r="BK977" s="3"/>
      <c r="BL977" s="3"/>
    </row>
    <row r="978" spans="16:64" hidden="1">
      <c r="P978" s="1"/>
      <c r="Q978" s="2"/>
      <c r="R978" s="2"/>
      <c r="S978" s="1"/>
      <c r="T978" s="1"/>
      <c r="U978" s="1"/>
      <c r="V978" s="1"/>
      <c r="W978" s="1"/>
      <c r="X978" s="1"/>
      <c r="Y978" s="1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1"/>
      <c r="BF978" s="1"/>
      <c r="BG978" s="3"/>
      <c r="BH978" s="3"/>
      <c r="BI978" s="1"/>
      <c r="BJ978" s="1"/>
      <c r="BK978" s="3"/>
      <c r="BL978" s="3"/>
    </row>
    <row r="979" spans="16:64" hidden="1">
      <c r="P979" s="1"/>
      <c r="Q979" s="2"/>
      <c r="R979" s="2"/>
      <c r="S979" s="1"/>
      <c r="T979" s="1"/>
      <c r="U979" s="1"/>
      <c r="V979" s="1"/>
      <c r="W979" s="1"/>
      <c r="X979" s="1"/>
      <c r="Y979" s="1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1"/>
      <c r="BF979" s="1"/>
      <c r="BG979" s="3"/>
      <c r="BH979" s="3"/>
      <c r="BI979" s="1"/>
      <c r="BJ979" s="1"/>
      <c r="BK979" s="3"/>
      <c r="BL979" s="3"/>
    </row>
    <row r="980" spans="16:64" hidden="1">
      <c r="P980" s="1"/>
      <c r="Q980" s="2"/>
      <c r="R980" s="2"/>
      <c r="S980" s="1"/>
      <c r="T980" s="1"/>
      <c r="U980" s="1"/>
      <c r="V980" s="1"/>
      <c r="W980" s="1"/>
      <c r="X980" s="1"/>
      <c r="Y980" s="1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1"/>
      <c r="BF980" s="1"/>
      <c r="BG980" s="3"/>
      <c r="BH980" s="3"/>
      <c r="BI980" s="1"/>
      <c r="BJ980" s="1"/>
      <c r="BK980" s="3"/>
      <c r="BL980" s="3"/>
    </row>
    <row r="981" spans="16:64" hidden="1">
      <c r="P981" s="1"/>
      <c r="Q981" s="2"/>
      <c r="R981" s="2"/>
      <c r="S981" s="1"/>
      <c r="T981" s="1"/>
      <c r="U981" s="1"/>
      <c r="V981" s="1"/>
      <c r="W981" s="1"/>
      <c r="X981" s="1"/>
      <c r="Y981" s="1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1"/>
      <c r="BF981" s="1"/>
      <c r="BG981" s="3"/>
      <c r="BH981" s="3"/>
      <c r="BI981" s="1"/>
      <c r="BJ981" s="1"/>
      <c r="BK981" s="3"/>
      <c r="BL981" s="3"/>
    </row>
    <row r="982" spans="16:64" hidden="1">
      <c r="P982" s="1"/>
      <c r="Q982" s="2"/>
      <c r="R982" s="2"/>
      <c r="S982" s="1"/>
      <c r="T982" s="1"/>
      <c r="U982" s="1"/>
      <c r="V982" s="1"/>
      <c r="W982" s="1"/>
      <c r="X982" s="1"/>
      <c r="Y982" s="1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1"/>
      <c r="BF982" s="1"/>
      <c r="BG982" s="3"/>
      <c r="BH982" s="3"/>
      <c r="BI982" s="1"/>
      <c r="BJ982" s="1"/>
      <c r="BK982" s="3"/>
      <c r="BL982" s="3"/>
    </row>
    <row r="983" spans="16:64" hidden="1">
      <c r="P983" s="1"/>
      <c r="Q983" s="2"/>
      <c r="R983" s="2"/>
      <c r="S983" s="1"/>
      <c r="T983" s="1"/>
      <c r="U983" s="1"/>
      <c r="V983" s="1"/>
      <c r="W983" s="1"/>
      <c r="X983" s="1"/>
      <c r="Y983" s="1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1"/>
      <c r="BF983" s="1"/>
      <c r="BG983" s="3"/>
      <c r="BH983" s="3"/>
      <c r="BI983" s="1"/>
      <c r="BJ983" s="1"/>
      <c r="BK983" s="3"/>
      <c r="BL983" s="3"/>
    </row>
    <row r="984" spans="16:64" hidden="1">
      <c r="P984" s="1"/>
      <c r="Q984" s="2"/>
      <c r="R984" s="2"/>
      <c r="S984" s="1"/>
      <c r="T984" s="1"/>
      <c r="U984" s="1"/>
      <c r="V984" s="1"/>
      <c r="W984" s="1"/>
      <c r="X984" s="1"/>
      <c r="Y984" s="1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1"/>
      <c r="BF984" s="1"/>
      <c r="BG984" s="3"/>
      <c r="BH984" s="3"/>
      <c r="BI984" s="1"/>
      <c r="BJ984" s="1"/>
      <c r="BK984" s="3"/>
      <c r="BL984" s="3"/>
    </row>
    <row r="985" spans="16:64" hidden="1">
      <c r="P985" s="1"/>
      <c r="Q985" s="2"/>
      <c r="R985" s="2"/>
      <c r="S985" s="1"/>
      <c r="T985" s="1"/>
      <c r="U985" s="1"/>
      <c r="V985" s="1"/>
      <c r="W985" s="1"/>
      <c r="X985" s="1"/>
      <c r="Y985" s="1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1"/>
      <c r="BF985" s="1"/>
      <c r="BG985" s="3"/>
      <c r="BH985" s="3"/>
      <c r="BI985" s="1"/>
      <c r="BJ985" s="1"/>
      <c r="BK985" s="3"/>
      <c r="BL985" s="3"/>
    </row>
    <row r="986" spans="16:64" hidden="1">
      <c r="P986" s="1"/>
      <c r="Q986" s="2"/>
      <c r="R986" s="2"/>
      <c r="S986" s="1"/>
      <c r="T986" s="1"/>
      <c r="U986" s="1"/>
      <c r="V986" s="1"/>
      <c r="W986" s="1"/>
      <c r="X986" s="1"/>
      <c r="Y986" s="1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1"/>
      <c r="BF986" s="1"/>
      <c r="BG986" s="3"/>
      <c r="BH986" s="3"/>
      <c r="BI986" s="1"/>
      <c r="BJ986" s="1"/>
      <c r="BK986" s="3"/>
      <c r="BL986" s="3"/>
    </row>
    <row r="987" spans="16:64" hidden="1">
      <c r="P987" s="1"/>
      <c r="Q987" s="2"/>
      <c r="R987" s="2"/>
      <c r="S987" s="1"/>
      <c r="T987" s="1"/>
      <c r="U987" s="1"/>
      <c r="V987" s="1"/>
      <c r="W987" s="1"/>
      <c r="X987" s="1"/>
      <c r="Y987" s="1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1"/>
      <c r="BF987" s="1"/>
      <c r="BG987" s="3"/>
      <c r="BH987" s="3"/>
      <c r="BI987" s="1"/>
      <c r="BJ987" s="1"/>
      <c r="BK987" s="3"/>
      <c r="BL987" s="3"/>
    </row>
    <row r="988" spans="16:64" hidden="1">
      <c r="P988" s="1"/>
      <c r="Q988" s="2"/>
      <c r="R988" s="2"/>
      <c r="S988" s="1"/>
      <c r="T988" s="1"/>
      <c r="U988" s="1"/>
      <c r="V988" s="1"/>
      <c r="W988" s="1"/>
      <c r="X988" s="1"/>
      <c r="Y988" s="1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1"/>
      <c r="BF988" s="1"/>
      <c r="BG988" s="3"/>
      <c r="BH988" s="3"/>
      <c r="BI988" s="1"/>
      <c r="BJ988" s="1"/>
      <c r="BK988" s="3"/>
      <c r="BL988" s="3"/>
    </row>
    <row r="989" spans="16:64" hidden="1">
      <c r="P989" s="1"/>
      <c r="Q989" s="2"/>
      <c r="R989" s="2"/>
      <c r="S989" s="1"/>
      <c r="T989" s="1"/>
      <c r="U989" s="1"/>
      <c r="V989" s="1"/>
      <c r="W989" s="1"/>
      <c r="X989" s="1"/>
      <c r="Y989" s="1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1"/>
      <c r="BF989" s="1"/>
      <c r="BG989" s="3"/>
      <c r="BH989" s="3"/>
      <c r="BI989" s="1"/>
      <c r="BJ989" s="1"/>
      <c r="BK989" s="3"/>
      <c r="BL989" s="3"/>
    </row>
    <row r="990" spans="16:64" hidden="1">
      <c r="P990" s="1"/>
      <c r="Q990" s="2"/>
      <c r="R990" s="2"/>
      <c r="S990" s="1"/>
      <c r="T990" s="1"/>
      <c r="U990" s="1"/>
      <c r="V990" s="1"/>
      <c r="W990" s="1"/>
      <c r="X990" s="1"/>
      <c r="Y990" s="1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1"/>
      <c r="BF990" s="1"/>
      <c r="BG990" s="3"/>
      <c r="BH990" s="3"/>
      <c r="BI990" s="1"/>
      <c r="BJ990" s="1"/>
      <c r="BK990" s="3"/>
      <c r="BL990" s="3"/>
    </row>
    <row r="991" spans="16:64" hidden="1">
      <c r="P991" s="1"/>
      <c r="Q991" s="2"/>
      <c r="R991" s="2"/>
      <c r="S991" s="1"/>
      <c r="T991" s="1"/>
      <c r="U991" s="1"/>
      <c r="V991" s="1"/>
      <c r="W991" s="1"/>
      <c r="X991" s="1"/>
      <c r="Y991" s="1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1"/>
      <c r="BF991" s="1"/>
      <c r="BG991" s="3"/>
      <c r="BH991" s="3"/>
      <c r="BI991" s="1"/>
      <c r="BJ991" s="1"/>
      <c r="BK991" s="3"/>
      <c r="BL991" s="3"/>
    </row>
    <row r="992" spans="16:64" hidden="1">
      <c r="P992" s="1"/>
      <c r="Q992" s="2"/>
      <c r="R992" s="2"/>
      <c r="S992" s="1"/>
      <c r="T992" s="1"/>
      <c r="U992" s="1"/>
      <c r="V992" s="1"/>
      <c r="W992" s="1"/>
      <c r="X992" s="1"/>
      <c r="Y992" s="1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1"/>
      <c r="BF992" s="1"/>
      <c r="BG992" s="3"/>
      <c r="BH992" s="3"/>
      <c r="BI992" s="1"/>
      <c r="BJ992" s="1"/>
      <c r="BK992" s="3"/>
      <c r="BL992" s="3"/>
    </row>
    <row r="993" spans="16:64" hidden="1">
      <c r="P993" s="1"/>
      <c r="Q993" s="2"/>
      <c r="R993" s="2"/>
      <c r="S993" s="1"/>
      <c r="T993" s="1"/>
      <c r="U993" s="1"/>
      <c r="V993" s="1"/>
      <c r="W993" s="1"/>
      <c r="X993" s="1"/>
      <c r="Y993" s="1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1"/>
      <c r="BF993" s="1"/>
      <c r="BG993" s="3"/>
      <c r="BH993" s="3"/>
      <c r="BI993" s="1"/>
      <c r="BJ993" s="1"/>
      <c r="BK993" s="3"/>
      <c r="BL993" s="3"/>
    </row>
    <row r="994" spans="16:64" hidden="1">
      <c r="P994" s="1"/>
      <c r="Q994" s="2"/>
      <c r="R994" s="2"/>
      <c r="S994" s="1"/>
      <c r="T994" s="1"/>
      <c r="U994" s="1"/>
      <c r="V994" s="1"/>
      <c r="W994" s="1"/>
      <c r="X994" s="1"/>
      <c r="Y994" s="1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1"/>
      <c r="BF994" s="1"/>
      <c r="BG994" s="3"/>
      <c r="BH994" s="3"/>
      <c r="BI994" s="1"/>
      <c r="BJ994" s="1"/>
      <c r="BK994" s="3"/>
      <c r="BL994" s="3"/>
    </row>
    <row r="995" spans="16:64" hidden="1">
      <c r="P995" s="1"/>
      <c r="Q995" s="2"/>
      <c r="R995" s="2"/>
      <c r="S995" s="1"/>
      <c r="T995" s="1"/>
      <c r="U995" s="1"/>
      <c r="V995" s="1"/>
      <c r="W995" s="1"/>
      <c r="X995" s="1"/>
      <c r="Y995" s="1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1"/>
      <c r="BF995" s="1"/>
      <c r="BG995" s="3"/>
      <c r="BH995" s="3"/>
      <c r="BI995" s="1"/>
      <c r="BJ995" s="1"/>
      <c r="BK995" s="3"/>
      <c r="BL995" s="3"/>
    </row>
    <row r="996" spans="16:64" hidden="1">
      <c r="P996" s="1"/>
      <c r="Q996" s="2"/>
      <c r="R996" s="2"/>
      <c r="S996" s="1"/>
      <c r="T996" s="1"/>
      <c r="U996" s="1"/>
      <c r="V996" s="1"/>
      <c r="W996" s="1"/>
      <c r="X996" s="1"/>
      <c r="Y996" s="1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1"/>
      <c r="BF996" s="1"/>
      <c r="BG996" s="3"/>
      <c r="BH996" s="3"/>
      <c r="BI996" s="1"/>
      <c r="BJ996" s="1"/>
      <c r="BK996" s="3"/>
      <c r="BL996" s="3"/>
    </row>
    <row r="997" spans="16:64" hidden="1">
      <c r="P997" s="1"/>
      <c r="Q997" s="2"/>
      <c r="R997" s="2"/>
      <c r="S997" s="1"/>
      <c r="T997" s="1"/>
      <c r="U997" s="1"/>
      <c r="V997" s="1"/>
      <c r="W997" s="1"/>
      <c r="X997" s="1"/>
      <c r="Y997" s="1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1"/>
      <c r="BF997" s="1"/>
      <c r="BG997" s="3"/>
      <c r="BH997" s="3"/>
      <c r="BI997" s="1"/>
      <c r="BJ997" s="1"/>
      <c r="BK997" s="3"/>
      <c r="BL997" s="3"/>
    </row>
    <row r="998" spans="16:64" hidden="1">
      <c r="P998" s="1"/>
      <c r="Q998" s="2"/>
      <c r="R998" s="2"/>
      <c r="S998" s="1"/>
      <c r="T998" s="1"/>
      <c r="U998" s="1"/>
      <c r="V998" s="1"/>
      <c r="W998" s="1"/>
      <c r="X998" s="1"/>
      <c r="Y998" s="1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1"/>
      <c r="BF998" s="1"/>
      <c r="BG998" s="3"/>
      <c r="BH998" s="3"/>
      <c r="BI998" s="1"/>
      <c r="BJ998" s="1"/>
      <c r="BK998" s="3"/>
      <c r="BL998" s="3"/>
    </row>
    <row r="999" spans="16:64" hidden="1">
      <c r="P999" s="1"/>
      <c r="Q999" s="2"/>
      <c r="R999" s="2"/>
      <c r="S999" s="1"/>
      <c r="T999" s="1"/>
      <c r="U999" s="1"/>
      <c r="V999" s="1"/>
      <c r="W999" s="1"/>
      <c r="X999" s="1"/>
      <c r="Y999" s="1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1"/>
      <c r="BF999" s="1"/>
      <c r="BG999" s="3"/>
      <c r="BH999" s="3"/>
      <c r="BI999" s="1"/>
      <c r="BJ999" s="1"/>
      <c r="BK999" s="3"/>
      <c r="BL999" s="3"/>
    </row>
    <row r="1000" spans="16:64" hidden="1">
      <c r="P1000" s="1"/>
      <c r="Q1000" s="2"/>
      <c r="R1000" s="2"/>
      <c r="S1000" s="1"/>
      <c r="T1000" s="1"/>
      <c r="U1000" s="1"/>
      <c r="V1000" s="1"/>
      <c r="W1000" s="1"/>
      <c r="X1000" s="1"/>
      <c r="Y1000" s="1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1"/>
      <c r="BF1000" s="1"/>
      <c r="BG1000" s="3"/>
      <c r="BH1000" s="3"/>
      <c r="BI1000" s="1"/>
      <c r="BJ1000" s="1"/>
      <c r="BK1000" s="3"/>
      <c r="BL1000" s="3"/>
    </row>
    <row r="1001" spans="16:64" hidden="1">
      <c r="P1001" s="1"/>
      <c r="Q1001" s="2"/>
      <c r="R1001" s="2"/>
      <c r="S1001" s="1"/>
      <c r="T1001" s="1"/>
      <c r="U1001" s="1"/>
      <c r="V1001" s="1"/>
      <c r="W1001" s="1"/>
      <c r="X1001" s="1"/>
      <c r="Y1001" s="1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1"/>
      <c r="BF1001" s="1"/>
      <c r="BG1001" s="3"/>
      <c r="BH1001" s="3"/>
      <c r="BI1001" s="1"/>
      <c r="BJ1001" s="1"/>
      <c r="BK1001" s="3"/>
      <c r="BL1001" s="3"/>
    </row>
    <row r="1002" spans="16:64" hidden="1">
      <c r="P1002" s="1"/>
      <c r="Q1002" s="2"/>
      <c r="R1002" s="2"/>
      <c r="S1002" s="1"/>
      <c r="T1002" s="1"/>
      <c r="U1002" s="1"/>
      <c r="V1002" s="1"/>
      <c r="W1002" s="1"/>
      <c r="X1002" s="1"/>
      <c r="Y1002" s="1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1"/>
      <c r="BF1002" s="1"/>
      <c r="BG1002" s="3"/>
      <c r="BH1002" s="3"/>
      <c r="BI1002" s="1"/>
      <c r="BJ1002" s="1"/>
      <c r="BK1002" s="3"/>
      <c r="BL1002" s="3"/>
    </row>
    <row r="1003" spans="16:64" hidden="1">
      <c r="P1003" s="1"/>
      <c r="Q1003" s="2"/>
      <c r="R1003" s="2"/>
      <c r="S1003" s="1"/>
      <c r="T1003" s="1"/>
      <c r="U1003" s="1"/>
      <c r="V1003" s="1"/>
      <c r="W1003" s="1"/>
      <c r="X1003" s="1"/>
      <c r="Y1003" s="1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1"/>
      <c r="BF1003" s="1"/>
      <c r="BG1003" s="3"/>
      <c r="BH1003" s="3"/>
      <c r="BI1003" s="1"/>
      <c r="BJ1003" s="1"/>
      <c r="BK1003" s="3"/>
      <c r="BL1003" s="3"/>
    </row>
    <row r="1004" spans="16:64" hidden="1">
      <c r="P1004" s="1"/>
      <c r="Q1004" s="2"/>
      <c r="R1004" s="2"/>
      <c r="S1004" s="1"/>
      <c r="T1004" s="1"/>
      <c r="U1004" s="1"/>
      <c r="V1004" s="1"/>
      <c r="W1004" s="1"/>
      <c r="X1004" s="1"/>
      <c r="Y1004" s="1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1"/>
      <c r="BF1004" s="1"/>
      <c r="BG1004" s="3"/>
      <c r="BH1004" s="3"/>
      <c r="BI1004" s="1"/>
      <c r="BJ1004" s="1"/>
      <c r="BK1004" s="3"/>
      <c r="BL1004" s="3"/>
    </row>
    <row r="1005" spans="16:64" hidden="1">
      <c r="P1005" s="1"/>
      <c r="Q1005" s="2"/>
      <c r="R1005" s="2"/>
      <c r="S1005" s="1"/>
      <c r="T1005" s="1"/>
      <c r="U1005" s="1"/>
      <c r="V1005" s="1"/>
      <c r="W1005" s="1"/>
      <c r="X1005" s="1"/>
      <c r="Y1005" s="1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1"/>
      <c r="BF1005" s="1"/>
      <c r="BG1005" s="3"/>
      <c r="BH1005" s="3"/>
      <c r="BI1005" s="1"/>
      <c r="BJ1005" s="1"/>
      <c r="BK1005" s="3"/>
      <c r="BL1005" s="3"/>
    </row>
    <row r="1006" spans="16:64" hidden="1">
      <c r="P1006" s="1"/>
      <c r="Q1006" s="2"/>
      <c r="R1006" s="2"/>
      <c r="S1006" s="1"/>
      <c r="T1006" s="1"/>
      <c r="U1006" s="1"/>
      <c r="V1006" s="1"/>
      <c r="W1006" s="1"/>
      <c r="X1006" s="1"/>
      <c r="Y1006" s="1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1"/>
      <c r="BF1006" s="1"/>
      <c r="BG1006" s="3"/>
      <c r="BH1006" s="3"/>
      <c r="BI1006" s="1"/>
      <c r="BJ1006" s="1"/>
      <c r="BK1006" s="3"/>
      <c r="BL1006" s="3"/>
    </row>
    <row r="1007" spans="16:64" hidden="1">
      <c r="P1007" s="1"/>
      <c r="Q1007" s="2"/>
      <c r="R1007" s="2"/>
      <c r="S1007" s="1"/>
      <c r="T1007" s="1"/>
      <c r="U1007" s="1"/>
      <c r="V1007" s="1"/>
      <c r="W1007" s="1"/>
      <c r="X1007" s="1"/>
      <c r="Y1007" s="1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1"/>
      <c r="BF1007" s="1"/>
      <c r="BG1007" s="3"/>
      <c r="BH1007" s="3"/>
      <c r="BI1007" s="1"/>
      <c r="BJ1007" s="1"/>
      <c r="BK1007" s="3"/>
      <c r="BL1007" s="3"/>
    </row>
    <row r="1008" spans="16:64" hidden="1">
      <c r="P1008" s="1"/>
      <c r="Q1008" s="2"/>
      <c r="R1008" s="2"/>
      <c r="S1008" s="1"/>
      <c r="T1008" s="1"/>
      <c r="U1008" s="1"/>
      <c r="V1008" s="1"/>
      <c r="W1008" s="1"/>
      <c r="X1008" s="1"/>
      <c r="Y1008" s="1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1"/>
      <c r="BF1008" s="1"/>
      <c r="BG1008" s="3"/>
      <c r="BH1008" s="3"/>
      <c r="BI1008" s="1"/>
      <c r="BJ1008" s="1"/>
      <c r="BK1008" s="3"/>
      <c r="BL1008" s="3"/>
    </row>
    <row r="1009" spans="16:64" hidden="1">
      <c r="P1009" s="1"/>
      <c r="Q1009" s="2"/>
      <c r="R1009" s="2"/>
      <c r="S1009" s="1"/>
      <c r="T1009" s="1"/>
      <c r="U1009" s="1"/>
      <c r="V1009" s="1"/>
      <c r="W1009" s="1"/>
      <c r="X1009" s="1"/>
      <c r="Y1009" s="1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1"/>
      <c r="BF1009" s="1"/>
      <c r="BG1009" s="3"/>
      <c r="BH1009" s="3"/>
      <c r="BI1009" s="1"/>
      <c r="BJ1009" s="1"/>
      <c r="BK1009" s="3"/>
      <c r="BL1009" s="3"/>
    </row>
    <row r="1010" spans="16:64" hidden="1">
      <c r="P1010" s="1"/>
      <c r="Q1010" s="2"/>
      <c r="R1010" s="2"/>
      <c r="S1010" s="1"/>
      <c r="T1010" s="1"/>
      <c r="U1010" s="1"/>
      <c r="V1010" s="1"/>
      <c r="W1010" s="1"/>
      <c r="X1010" s="1"/>
      <c r="Y1010" s="1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1"/>
      <c r="BF1010" s="1"/>
      <c r="BG1010" s="3"/>
      <c r="BH1010" s="3"/>
      <c r="BI1010" s="1"/>
      <c r="BJ1010" s="1"/>
      <c r="BK1010" s="3"/>
      <c r="BL1010" s="3"/>
    </row>
    <row r="1011" spans="16:64" hidden="1">
      <c r="P1011" s="1"/>
      <c r="Q1011" s="2"/>
      <c r="R1011" s="2"/>
      <c r="S1011" s="1"/>
      <c r="T1011" s="1"/>
      <c r="U1011" s="1"/>
      <c r="V1011" s="1"/>
      <c r="W1011" s="1"/>
      <c r="X1011" s="1"/>
      <c r="Y1011" s="1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1"/>
      <c r="BF1011" s="1"/>
      <c r="BG1011" s="3"/>
      <c r="BH1011" s="3"/>
      <c r="BI1011" s="1"/>
      <c r="BJ1011" s="1"/>
      <c r="BK1011" s="3"/>
      <c r="BL1011" s="3"/>
    </row>
    <row r="1012" spans="16:64" hidden="1">
      <c r="P1012" s="1"/>
      <c r="Q1012" s="2"/>
      <c r="R1012" s="2"/>
      <c r="S1012" s="1"/>
      <c r="T1012" s="1"/>
      <c r="U1012" s="1"/>
      <c r="V1012" s="1"/>
      <c r="W1012" s="1"/>
      <c r="X1012" s="1"/>
      <c r="Y1012" s="1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1"/>
      <c r="BF1012" s="1"/>
      <c r="BG1012" s="3"/>
      <c r="BH1012" s="3"/>
      <c r="BI1012" s="1"/>
      <c r="BJ1012" s="1"/>
      <c r="BK1012" s="3"/>
      <c r="BL1012" s="3"/>
    </row>
    <row r="1013" spans="16:64" hidden="1">
      <c r="P1013" s="1"/>
      <c r="Q1013" s="2"/>
      <c r="R1013" s="2"/>
      <c r="S1013" s="1"/>
      <c r="T1013" s="1"/>
      <c r="U1013" s="1"/>
      <c r="V1013" s="1"/>
      <c r="W1013" s="1"/>
      <c r="X1013" s="1"/>
      <c r="Y1013" s="1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1"/>
      <c r="BF1013" s="1"/>
      <c r="BG1013" s="3"/>
      <c r="BH1013" s="3"/>
      <c r="BI1013" s="1"/>
      <c r="BJ1013" s="1"/>
      <c r="BK1013" s="3"/>
      <c r="BL1013" s="3"/>
    </row>
    <row r="1014" spans="16:64" hidden="1">
      <c r="P1014" s="1"/>
      <c r="Q1014" s="2"/>
      <c r="R1014" s="2"/>
      <c r="S1014" s="1"/>
      <c r="T1014" s="1"/>
      <c r="U1014" s="1"/>
      <c r="V1014" s="1"/>
      <c r="W1014" s="1"/>
      <c r="X1014" s="1"/>
      <c r="Y1014" s="1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1"/>
      <c r="BF1014" s="1"/>
      <c r="BG1014" s="3"/>
      <c r="BH1014" s="3"/>
      <c r="BI1014" s="1"/>
      <c r="BJ1014" s="1"/>
      <c r="BK1014" s="3"/>
      <c r="BL1014" s="3"/>
    </row>
    <row r="1015" spans="16:64" hidden="1">
      <c r="P1015" s="1"/>
      <c r="Q1015" s="2"/>
      <c r="R1015" s="2"/>
      <c r="S1015" s="1"/>
      <c r="T1015" s="1"/>
      <c r="U1015" s="1"/>
      <c r="V1015" s="1"/>
      <c r="W1015" s="1"/>
      <c r="X1015" s="1"/>
      <c r="Y1015" s="1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1"/>
      <c r="BF1015" s="1"/>
      <c r="BG1015" s="3"/>
      <c r="BH1015" s="3"/>
      <c r="BI1015" s="1"/>
      <c r="BJ1015" s="1"/>
      <c r="BK1015" s="3"/>
      <c r="BL1015" s="3"/>
    </row>
    <row r="1016" spans="16:64" hidden="1">
      <c r="P1016" s="1"/>
      <c r="Q1016" s="2"/>
      <c r="R1016" s="2"/>
      <c r="S1016" s="1"/>
      <c r="T1016" s="1"/>
      <c r="U1016" s="1"/>
      <c r="V1016" s="1"/>
      <c r="W1016" s="1"/>
      <c r="X1016" s="1"/>
      <c r="Y1016" s="1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1"/>
      <c r="BF1016" s="1"/>
      <c r="BG1016" s="3"/>
      <c r="BH1016" s="3"/>
      <c r="BI1016" s="1"/>
      <c r="BJ1016" s="1"/>
      <c r="BK1016" s="3"/>
      <c r="BL1016" s="3"/>
    </row>
    <row r="1017" spans="16:64" hidden="1">
      <c r="P1017" s="1"/>
      <c r="Q1017" s="2"/>
      <c r="R1017" s="2"/>
      <c r="S1017" s="1"/>
      <c r="T1017" s="1"/>
      <c r="U1017" s="1"/>
      <c r="V1017" s="1"/>
      <c r="W1017" s="1"/>
      <c r="X1017" s="1"/>
      <c r="Y1017" s="1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1"/>
      <c r="BF1017" s="1"/>
      <c r="BG1017" s="3"/>
      <c r="BH1017" s="3"/>
      <c r="BI1017" s="1"/>
      <c r="BJ1017" s="1"/>
      <c r="BK1017" s="3"/>
      <c r="BL1017" s="3"/>
    </row>
    <row r="1018" spans="16:64" hidden="1">
      <c r="P1018" s="1"/>
      <c r="Q1018" s="2"/>
      <c r="R1018" s="2"/>
      <c r="S1018" s="1"/>
      <c r="T1018" s="1"/>
      <c r="U1018" s="1"/>
      <c r="V1018" s="1"/>
      <c r="W1018" s="1"/>
      <c r="X1018" s="1"/>
      <c r="Y1018" s="1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1"/>
      <c r="BF1018" s="1"/>
      <c r="BG1018" s="3"/>
      <c r="BH1018" s="3"/>
      <c r="BI1018" s="1"/>
      <c r="BJ1018" s="1"/>
      <c r="BK1018" s="3"/>
      <c r="BL1018" s="3"/>
    </row>
    <row r="1019" spans="16:64" hidden="1">
      <c r="P1019" s="1"/>
      <c r="Q1019" s="2"/>
      <c r="R1019" s="2"/>
      <c r="S1019" s="1"/>
      <c r="T1019" s="1"/>
      <c r="U1019" s="1"/>
      <c r="V1019" s="1"/>
      <c r="W1019" s="1"/>
      <c r="X1019" s="1"/>
      <c r="Y1019" s="1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1"/>
      <c r="BF1019" s="1"/>
      <c r="BG1019" s="3"/>
      <c r="BH1019" s="3"/>
      <c r="BI1019" s="1"/>
      <c r="BJ1019" s="1"/>
      <c r="BK1019" s="3"/>
      <c r="BL1019" s="3"/>
    </row>
    <row r="1020" spans="16:64" hidden="1">
      <c r="P1020" s="1"/>
      <c r="Q1020" s="2"/>
      <c r="R1020" s="2"/>
      <c r="S1020" s="1"/>
      <c r="T1020" s="1"/>
      <c r="U1020" s="1"/>
      <c r="V1020" s="1"/>
      <c r="W1020" s="1"/>
      <c r="X1020" s="1"/>
      <c r="Y1020" s="1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1"/>
      <c r="BF1020" s="1"/>
      <c r="BG1020" s="3"/>
      <c r="BH1020" s="3"/>
      <c r="BI1020" s="1"/>
      <c r="BJ1020" s="1"/>
      <c r="BK1020" s="3"/>
      <c r="BL1020" s="3"/>
    </row>
    <row r="1021" spans="16:64" hidden="1">
      <c r="P1021" s="1"/>
      <c r="Q1021" s="2"/>
      <c r="R1021" s="2"/>
      <c r="S1021" s="1"/>
      <c r="T1021" s="1"/>
      <c r="U1021" s="1"/>
      <c r="V1021" s="1"/>
      <c r="W1021" s="1"/>
      <c r="X1021" s="1"/>
      <c r="Y1021" s="1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1"/>
      <c r="BF1021" s="1"/>
      <c r="BG1021" s="3"/>
      <c r="BH1021" s="3"/>
      <c r="BI1021" s="1"/>
      <c r="BJ1021" s="1"/>
      <c r="BK1021" s="3"/>
      <c r="BL1021" s="3"/>
    </row>
    <row r="1022" spans="16:64" hidden="1">
      <c r="P1022" s="1"/>
      <c r="Q1022" s="2"/>
      <c r="R1022" s="2"/>
      <c r="S1022" s="1"/>
      <c r="T1022" s="1"/>
      <c r="U1022" s="1"/>
      <c r="V1022" s="1"/>
      <c r="W1022" s="1"/>
      <c r="X1022" s="1"/>
      <c r="Y1022" s="1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1"/>
      <c r="BF1022" s="1"/>
      <c r="BG1022" s="3"/>
      <c r="BH1022" s="3"/>
      <c r="BI1022" s="1"/>
      <c r="BJ1022" s="1"/>
      <c r="BK1022" s="3"/>
      <c r="BL1022" s="3"/>
    </row>
    <row r="1023" spans="16:64" hidden="1">
      <c r="P1023" s="1"/>
      <c r="Q1023" s="2"/>
      <c r="R1023" s="2"/>
      <c r="S1023" s="1"/>
      <c r="T1023" s="1"/>
      <c r="U1023" s="1"/>
      <c r="V1023" s="1"/>
      <c r="W1023" s="1"/>
      <c r="X1023" s="1"/>
      <c r="Y1023" s="1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1"/>
      <c r="BF1023" s="1"/>
      <c r="BG1023" s="3"/>
      <c r="BH1023" s="3"/>
      <c r="BI1023" s="1"/>
      <c r="BJ1023" s="1"/>
      <c r="BK1023" s="3"/>
      <c r="BL1023" s="3"/>
    </row>
    <row r="1024" spans="16:64" hidden="1">
      <c r="P1024" s="1"/>
      <c r="Q1024" s="2"/>
      <c r="R1024" s="2"/>
      <c r="S1024" s="1"/>
      <c r="T1024" s="1"/>
      <c r="U1024" s="1"/>
      <c r="V1024" s="1"/>
      <c r="W1024" s="1"/>
      <c r="X1024" s="1"/>
      <c r="Y1024" s="1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1"/>
      <c r="BF1024" s="1"/>
      <c r="BG1024" s="3"/>
      <c r="BH1024" s="3"/>
      <c r="BI1024" s="1"/>
      <c r="BJ1024" s="1"/>
      <c r="BK1024" s="3"/>
      <c r="BL1024" s="3"/>
    </row>
    <row r="1025" spans="16:64" hidden="1">
      <c r="P1025" s="1"/>
      <c r="Q1025" s="2"/>
      <c r="R1025" s="2"/>
      <c r="S1025" s="1"/>
      <c r="T1025" s="1"/>
      <c r="U1025" s="1"/>
      <c r="V1025" s="1"/>
      <c r="W1025" s="1"/>
      <c r="X1025" s="1"/>
      <c r="Y1025" s="1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1"/>
      <c r="BF1025" s="1"/>
      <c r="BG1025" s="3"/>
      <c r="BH1025" s="3"/>
      <c r="BI1025" s="1"/>
      <c r="BJ1025" s="1"/>
      <c r="BK1025" s="3"/>
      <c r="BL1025" s="3"/>
    </row>
    <row r="1026" spans="16:64" hidden="1">
      <c r="P1026" s="1"/>
      <c r="Q1026" s="2"/>
      <c r="R1026" s="2"/>
      <c r="S1026" s="1"/>
      <c r="T1026" s="1"/>
      <c r="U1026" s="1"/>
      <c r="V1026" s="1"/>
      <c r="W1026" s="1"/>
      <c r="X1026" s="1"/>
      <c r="Y1026" s="1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1"/>
      <c r="BF1026" s="1"/>
      <c r="BG1026" s="3"/>
      <c r="BH1026" s="3"/>
      <c r="BI1026" s="1"/>
      <c r="BJ1026" s="1"/>
      <c r="BK1026" s="3"/>
      <c r="BL1026" s="3"/>
    </row>
    <row r="1027" spans="16:64" hidden="1">
      <c r="P1027" s="1"/>
      <c r="Q1027" s="2"/>
      <c r="R1027" s="2"/>
      <c r="S1027" s="1"/>
      <c r="T1027" s="1"/>
      <c r="U1027" s="1"/>
      <c r="V1027" s="1"/>
      <c r="W1027" s="1"/>
      <c r="X1027" s="1"/>
      <c r="Y1027" s="1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1"/>
      <c r="BF1027" s="1"/>
      <c r="BG1027" s="3"/>
      <c r="BH1027" s="3"/>
      <c r="BI1027" s="1"/>
      <c r="BJ1027" s="1"/>
      <c r="BK1027" s="3"/>
      <c r="BL1027" s="3"/>
    </row>
    <row r="1028" spans="16:64" hidden="1">
      <c r="P1028" s="1"/>
      <c r="Q1028" s="2"/>
      <c r="R1028" s="2"/>
      <c r="S1028" s="1"/>
      <c r="T1028" s="1"/>
      <c r="U1028" s="1"/>
      <c r="V1028" s="1"/>
      <c r="W1028" s="1"/>
      <c r="X1028" s="1"/>
      <c r="Y1028" s="1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1"/>
      <c r="BF1028" s="1"/>
      <c r="BG1028" s="3"/>
      <c r="BH1028" s="3"/>
      <c r="BI1028" s="1"/>
      <c r="BJ1028" s="1"/>
      <c r="BK1028" s="3"/>
      <c r="BL1028" s="3"/>
    </row>
    <row r="1029" spans="16:64" hidden="1">
      <c r="P1029" s="1"/>
      <c r="Q1029" s="2"/>
      <c r="R1029" s="2"/>
      <c r="S1029" s="1"/>
      <c r="T1029" s="1"/>
      <c r="U1029" s="1"/>
      <c r="V1029" s="1"/>
      <c r="W1029" s="1"/>
      <c r="X1029" s="1"/>
      <c r="Y1029" s="1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1"/>
      <c r="BF1029" s="1"/>
      <c r="BG1029" s="3"/>
      <c r="BH1029" s="3"/>
      <c r="BI1029" s="1"/>
      <c r="BJ1029" s="1"/>
      <c r="BK1029" s="3"/>
      <c r="BL1029" s="3"/>
    </row>
    <row r="1030" spans="16:64" hidden="1">
      <c r="P1030" s="1"/>
      <c r="Q1030" s="2"/>
      <c r="R1030" s="2"/>
      <c r="S1030" s="1"/>
      <c r="T1030" s="1"/>
      <c r="U1030" s="1"/>
      <c r="V1030" s="1"/>
      <c r="W1030" s="1"/>
      <c r="X1030" s="1"/>
      <c r="Y1030" s="1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1"/>
      <c r="BF1030" s="1"/>
      <c r="BG1030" s="3"/>
      <c r="BH1030" s="3"/>
      <c r="BI1030" s="1"/>
      <c r="BJ1030" s="1"/>
      <c r="BK1030" s="3"/>
      <c r="BL1030" s="3"/>
    </row>
    <row r="1031" spans="16:64" hidden="1">
      <c r="P1031" s="1"/>
      <c r="Q1031" s="2"/>
      <c r="R1031" s="2"/>
      <c r="S1031" s="1"/>
      <c r="T1031" s="1"/>
      <c r="U1031" s="1"/>
      <c r="V1031" s="1"/>
      <c r="W1031" s="1"/>
      <c r="X1031" s="1"/>
      <c r="Y1031" s="1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1"/>
      <c r="BF1031" s="1"/>
      <c r="BG1031" s="3"/>
      <c r="BH1031" s="3"/>
      <c r="BI1031" s="1"/>
      <c r="BJ1031" s="1"/>
      <c r="BK1031" s="3"/>
      <c r="BL1031" s="3"/>
    </row>
    <row r="1032" spans="16:64" hidden="1">
      <c r="P1032" s="1"/>
      <c r="Q1032" s="2"/>
      <c r="R1032" s="2"/>
      <c r="S1032" s="1"/>
      <c r="T1032" s="1"/>
      <c r="U1032" s="1"/>
      <c r="V1032" s="1"/>
      <c r="W1032" s="1"/>
      <c r="X1032" s="1"/>
      <c r="Y1032" s="1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1"/>
      <c r="BF1032" s="1"/>
      <c r="BG1032" s="3"/>
      <c r="BH1032" s="3"/>
      <c r="BI1032" s="1"/>
      <c r="BJ1032" s="1"/>
      <c r="BK1032" s="3"/>
      <c r="BL1032" s="3"/>
    </row>
    <row r="1033" spans="16:64" hidden="1">
      <c r="P1033" s="1"/>
      <c r="Q1033" s="2"/>
      <c r="R1033" s="2"/>
      <c r="S1033" s="1"/>
      <c r="T1033" s="1"/>
      <c r="U1033" s="1"/>
      <c r="V1033" s="1"/>
      <c r="W1033" s="1"/>
      <c r="X1033" s="1"/>
      <c r="Y1033" s="1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1"/>
      <c r="BF1033" s="1"/>
      <c r="BG1033" s="3"/>
      <c r="BH1033" s="3"/>
      <c r="BI1033" s="1"/>
      <c r="BJ1033" s="1"/>
      <c r="BK1033" s="3"/>
      <c r="BL1033" s="3"/>
    </row>
    <row r="1034" spans="16:64" hidden="1">
      <c r="P1034" s="1"/>
      <c r="Q1034" s="2"/>
      <c r="R1034" s="2"/>
      <c r="S1034" s="1"/>
      <c r="T1034" s="1"/>
      <c r="U1034" s="1"/>
      <c r="V1034" s="1"/>
      <c r="W1034" s="1"/>
      <c r="X1034" s="1"/>
      <c r="Y1034" s="1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1"/>
      <c r="BF1034" s="1"/>
      <c r="BG1034" s="3"/>
      <c r="BH1034" s="3"/>
      <c r="BI1034" s="1"/>
      <c r="BJ1034" s="1"/>
      <c r="BK1034" s="3"/>
      <c r="BL1034" s="3"/>
    </row>
    <row r="1035" spans="16:64" hidden="1">
      <c r="P1035" s="1"/>
      <c r="Q1035" s="2"/>
      <c r="R1035" s="2"/>
      <c r="S1035" s="1"/>
      <c r="T1035" s="1"/>
      <c r="U1035" s="1"/>
      <c r="V1035" s="1"/>
      <c r="W1035" s="1"/>
      <c r="X1035" s="1"/>
      <c r="Y1035" s="1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1"/>
      <c r="BF1035" s="1"/>
      <c r="BG1035" s="3"/>
      <c r="BH1035" s="3"/>
      <c r="BI1035" s="1"/>
      <c r="BJ1035" s="1"/>
      <c r="BK1035" s="3"/>
      <c r="BL1035" s="3"/>
    </row>
    <row r="1036" spans="16:64" hidden="1">
      <c r="P1036" s="1"/>
      <c r="Q1036" s="2"/>
      <c r="R1036" s="2"/>
      <c r="S1036" s="1"/>
      <c r="T1036" s="1"/>
      <c r="U1036" s="1"/>
      <c r="V1036" s="1"/>
      <c r="W1036" s="1"/>
      <c r="X1036" s="1"/>
      <c r="Y1036" s="1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1"/>
      <c r="BF1036" s="1"/>
      <c r="BG1036" s="3"/>
      <c r="BH1036" s="3"/>
      <c r="BI1036" s="1"/>
      <c r="BJ1036" s="1"/>
      <c r="BK1036" s="3"/>
      <c r="BL1036" s="3"/>
    </row>
    <row r="1037" spans="16:64" hidden="1">
      <c r="P1037" s="1"/>
      <c r="Q1037" s="2"/>
      <c r="R1037" s="2"/>
      <c r="S1037" s="1"/>
      <c r="T1037" s="1"/>
      <c r="U1037" s="1"/>
      <c r="V1037" s="1"/>
      <c r="W1037" s="1"/>
      <c r="X1037" s="1"/>
      <c r="Y1037" s="1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1"/>
      <c r="BF1037" s="1"/>
      <c r="BG1037" s="3"/>
      <c r="BH1037" s="3"/>
      <c r="BI1037" s="1"/>
      <c r="BJ1037" s="1"/>
      <c r="BK1037" s="3"/>
      <c r="BL1037" s="3"/>
    </row>
    <row r="1038" spans="16:64" hidden="1">
      <c r="P1038" s="1"/>
      <c r="Q1038" s="2"/>
      <c r="R1038" s="2"/>
      <c r="S1038" s="1"/>
      <c r="T1038" s="1"/>
      <c r="U1038" s="1"/>
      <c r="V1038" s="1"/>
      <c r="W1038" s="1"/>
      <c r="X1038" s="1"/>
      <c r="Y1038" s="1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1"/>
      <c r="BF1038" s="1"/>
      <c r="BG1038" s="3"/>
      <c r="BH1038" s="3"/>
      <c r="BI1038" s="1"/>
      <c r="BJ1038" s="1"/>
      <c r="BK1038" s="3"/>
      <c r="BL1038" s="3"/>
    </row>
    <row r="1039" spans="16:64" hidden="1">
      <c r="P1039" s="1"/>
      <c r="Q1039" s="2"/>
      <c r="R1039" s="2"/>
      <c r="S1039" s="1"/>
      <c r="T1039" s="1"/>
      <c r="U1039" s="1"/>
      <c r="V1039" s="1"/>
      <c r="W1039" s="1"/>
      <c r="X1039" s="1"/>
      <c r="Y1039" s="1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1"/>
      <c r="BF1039" s="1"/>
      <c r="BG1039" s="3"/>
      <c r="BH1039" s="3"/>
      <c r="BI1039" s="1"/>
      <c r="BJ1039" s="1"/>
      <c r="BK1039" s="3"/>
      <c r="BL1039" s="3"/>
    </row>
    <row r="1040" spans="16:64" hidden="1">
      <c r="P1040" s="1"/>
      <c r="Q1040" s="2"/>
      <c r="R1040" s="2"/>
      <c r="S1040" s="1"/>
      <c r="T1040" s="1"/>
      <c r="U1040" s="1"/>
      <c r="V1040" s="1"/>
      <c r="W1040" s="1"/>
      <c r="X1040" s="1"/>
      <c r="Y1040" s="1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1"/>
      <c r="BF1040" s="1"/>
      <c r="BG1040" s="3"/>
      <c r="BH1040" s="3"/>
      <c r="BI1040" s="1"/>
      <c r="BJ1040" s="1"/>
      <c r="BK1040" s="3"/>
      <c r="BL1040" s="3"/>
    </row>
    <row r="1041" spans="16:64" hidden="1">
      <c r="P1041" s="1"/>
      <c r="Q1041" s="2"/>
      <c r="R1041" s="2"/>
      <c r="S1041" s="1"/>
      <c r="T1041" s="1"/>
      <c r="U1041" s="1"/>
      <c r="V1041" s="1"/>
      <c r="W1041" s="1"/>
      <c r="X1041" s="1"/>
      <c r="Y1041" s="1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1"/>
      <c r="BF1041" s="1"/>
      <c r="BG1041" s="3"/>
      <c r="BH1041" s="3"/>
      <c r="BI1041" s="1"/>
      <c r="BJ1041" s="1"/>
      <c r="BK1041" s="3"/>
      <c r="BL1041" s="3"/>
    </row>
    <row r="1042" spans="16:64" hidden="1">
      <c r="P1042" s="1"/>
      <c r="Q1042" s="2"/>
      <c r="R1042" s="2"/>
      <c r="S1042" s="1"/>
      <c r="T1042" s="1"/>
      <c r="U1042" s="1"/>
      <c r="V1042" s="1"/>
      <c r="W1042" s="1"/>
      <c r="X1042" s="1"/>
      <c r="Y1042" s="1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1"/>
      <c r="BF1042" s="1"/>
      <c r="BG1042" s="3"/>
      <c r="BH1042" s="3"/>
      <c r="BI1042" s="1"/>
      <c r="BJ1042" s="1"/>
      <c r="BK1042" s="3"/>
      <c r="BL1042" s="3"/>
    </row>
    <row r="1043" spans="16:64" hidden="1">
      <c r="P1043" s="1"/>
      <c r="Q1043" s="2"/>
      <c r="R1043" s="2"/>
      <c r="S1043" s="1"/>
      <c r="T1043" s="1"/>
      <c r="U1043" s="1"/>
      <c r="V1043" s="1"/>
      <c r="W1043" s="1"/>
      <c r="X1043" s="1"/>
      <c r="Y1043" s="1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1"/>
      <c r="BF1043" s="1"/>
      <c r="BG1043" s="3"/>
      <c r="BH1043" s="3"/>
      <c r="BI1043" s="1"/>
      <c r="BJ1043" s="1"/>
      <c r="BK1043" s="3"/>
      <c r="BL1043" s="3"/>
    </row>
    <row r="1044" spans="16:64" hidden="1">
      <c r="P1044" s="1"/>
      <c r="Q1044" s="2"/>
      <c r="R1044" s="2"/>
      <c r="S1044" s="1"/>
      <c r="T1044" s="1"/>
      <c r="U1044" s="1"/>
      <c r="V1044" s="1"/>
      <c r="W1044" s="1"/>
      <c r="X1044" s="1"/>
      <c r="Y1044" s="1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1"/>
      <c r="BF1044" s="1"/>
      <c r="BG1044" s="3"/>
      <c r="BH1044" s="3"/>
      <c r="BI1044" s="1"/>
      <c r="BJ1044" s="1"/>
      <c r="BK1044" s="3"/>
      <c r="BL1044" s="3"/>
    </row>
    <row r="1045" spans="16:64" hidden="1">
      <c r="P1045" s="1"/>
      <c r="Q1045" s="2"/>
      <c r="R1045" s="2"/>
      <c r="S1045" s="1"/>
      <c r="T1045" s="1"/>
      <c r="U1045" s="1"/>
      <c r="V1045" s="1"/>
      <c r="W1045" s="1"/>
      <c r="X1045" s="1"/>
      <c r="Y1045" s="1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1"/>
      <c r="BF1045" s="1"/>
      <c r="BG1045" s="3"/>
      <c r="BH1045" s="3"/>
      <c r="BI1045" s="1"/>
      <c r="BJ1045" s="1"/>
      <c r="BK1045" s="3"/>
      <c r="BL1045" s="3"/>
    </row>
    <row r="1046" spans="16:64" hidden="1">
      <c r="P1046" s="1"/>
      <c r="Q1046" s="2"/>
      <c r="R1046" s="2"/>
      <c r="S1046" s="1"/>
      <c r="T1046" s="1"/>
      <c r="U1046" s="1"/>
      <c r="V1046" s="1"/>
      <c r="W1046" s="1"/>
      <c r="X1046" s="1"/>
      <c r="Y1046" s="1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1"/>
      <c r="BF1046" s="1"/>
      <c r="BG1046" s="3"/>
      <c r="BH1046" s="3"/>
      <c r="BI1046" s="1"/>
      <c r="BJ1046" s="1"/>
      <c r="BK1046" s="3"/>
      <c r="BL1046" s="3"/>
    </row>
    <row r="1047" spans="16:64" hidden="1">
      <c r="P1047" s="1"/>
      <c r="Q1047" s="2"/>
      <c r="R1047" s="2"/>
      <c r="S1047" s="1"/>
      <c r="T1047" s="1"/>
      <c r="U1047" s="1"/>
      <c r="V1047" s="1"/>
      <c r="W1047" s="1"/>
      <c r="X1047" s="1"/>
      <c r="Y1047" s="1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1"/>
      <c r="BF1047" s="1"/>
      <c r="BG1047" s="3"/>
      <c r="BH1047" s="3"/>
      <c r="BI1047" s="1"/>
      <c r="BJ1047" s="1"/>
      <c r="BK1047" s="3"/>
      <c r="BL1047" s="3"/>
    </row>
    <row r="1048" spans="16:64" hidden="1">
      <c r="P1048" s="1"/>
      <c r="Q1048" s="2"/>
      <c r="R1048" s="2"/>
      <c r="S1048" s="1"/>
      <c r="T1048" s="1"/>
      <c r="U1048" s="1"/>
      <c r="V1048" s="1"/>
      <c r="W1048" s="1"/>
      <c r="X1048" s="1"/>
      <c r="Y1048" s="1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1"/>
      <c r="BF1048" s="1"/>
      <c r="BG1048" s="3"/>
      <c r="BH1048" s="3"/>
      <c r="BI1048" s="1"/>
      <c r="BJ1048" s="1"/>
      <c r="BK1048" s="3"/>
      <c r="BL1048" s="3"/>
    </row>
    <row r="1049" spans="16:64" hidden="1">
      <c r="P1049" s="1"/>
      <c r="Q1049" s="2"/>
      <c r="R1049" s="2"/>
      <c r="S1049" s="1"/>
      <c r="T1049" s="1"/>
      <c r="U1049" s="1"/>
      <c r="V1049" s="1"/>
      <c r="W1049" s="1"/>
      <c r="X1049" s="1"/>
      <c r="Y1049" s="1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1"/>
      <c r="BF1049" s="1"/>
      <c r="BG1049" s="3"/>
      <c r="BH1049" s="3"/>
      <c r="BI1049" s="1"/>
      <c r="BJ1049" s="1"/>
      <c r="BK1049" s="3"/>
      <c r="BL1049" s="3"/>
    </row>
    <row r="1050" spans="16:64" hidden="1">
      <c r="P1050" s="1"/>
      <c r="Q1050" s="2"/>
      <c r="R1050" s="2"/>
      <c r="S1050" s="1"/>
      <c r="T1050" s="1"/>
      <c r="U1050" s="1"/>
      <c r="V1050" s="1"/>
      <c r="W1050" s="1"/>
      <c r="X1050" s="1"/>
      <c r="Y1050" s="1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1"/>
      <c r="BF1050" s="1"/>
      <c r="BG1050" s="3"/>
      <c r="BH1050" s="3"/>
      <c r="BI1050" s="1"/>
      <c r="BJ1050" s="1"/>
      <c r="BK1050" s="3"/>
      <c r="BL1050" s="3"/>
    </row>
    <row r="1051" spans="16:64" hidden="1">
      <c r="P1051" s="1"/>
      <c r="Q1051" s="2"/>
      <c r="R1051" s="2"/>
      <c r="S1051" s="1"/>
      <c r="T1051" s="1"/>
      <c r="U1051" s="1"/>
      <c r="V1051" s="1"/>
      <c r="W1051" s="1"/>
      <c r="X1051" s="1"/>
      <c r="Y1051" s="1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1"/>
      <c r="BF1051" s="1"/>
      <c r="BG1051" s="3"/>
      <c r="BH1051" s="3"/>
      <c r="BI1051" s="1"/>
      <c r="BJ1051" s="1"/>
      <c r="BK1051" s="3"/>
      <c r="BL1051" s="3"/>
    </row>
    <row r="1052" spans="16:64" hidden="1">
      <c r="P1052" s="1"/>
      <c r="Q1052" s="2"/>
      <c r="R1052" s="2"/>
      <c r="S1052" s="1"/>
      <c r="T1052" s="1"/>
      <c r="U1052" s="1"/>
      <c r="V1052" s="1"/>
      <c r="W1052" s="1"/>
      <c r="X1052" s="1"/>
      <c r="Y1052" s="1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1"/>
      <c r="BF1052" s="1"/>
      <c r="BG1052" s="3"/>
      <c r="BH1052" s="3"/>
      <c r="BI1052" s="1"/>
      <c r="BJ1052" s="1"/>
      <c r="BK1052" s="3"/>
      <c r="BL1052" s="3"/>
    </row>
    <row r="1053" spans="16:64" hidden="1">
      <c r="P1053" s="1"/>
      <c r="Q1053" s="2"/>
      <c r="R1053" s="2"/>
      <c r="S1053" s="1"/>
      <c r="T1053" s="1"/>
      <c r="U1053" s="1"/>
      <c r="V1053" s="1"/>
      <c r="W1053" s="1"/>
      <c r="X1053" s="1"/>
      <c r="Y1053" s="1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1"/>
      <c r="BF1053" s="1"/>
      <c r="BG1053" s="3"/>
      <c r="BH1053" s="3"/>
      <c r="BI1053" s="1"/>
      <c r="BJ1053" s="1"/>
      <c r="BK1053" s="3"/>
      <c r="BL1053" s="3"/>
    </row>
    <row r="1054" spans="16:64" hidden="1">
      <c r="P1054" s="1"/>
      <c r="Q1054" s="2"/>
      <c r="R1054" s="2"/>
      <c r="S1054" s="1"/>
      <c r="T1054" s="1"/>
      <c r="U1054" s="1"/>
      <c r="V1054" s="1"/>
      <c r="W1054" s="1"/>
      <c r="X1054" s="1"/>
      <c r="Y1054" s="1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1"/>
      <c r="BF1054" s="1"/>
      <c r="BG1054" s="3"/>
      <c r="BH1054" s="3"/>
      <c r="BI1054" s="1"/>
      <c r="BJ1054" s="1"/>
      <c r="BK1054" s="3"/>
      <c r="BL1054" s="3"/>
    </row>
    <row r="1055" spans="16:64" hidden="1">
      <c r="P1055" s="1"/>
      <c r="Q1055" s="2"/>
      <c r="R1055" s="2"/>
      <c r="S1055" s="1"/>
      <c r="T1055" s="1"/>
      <c r="U1055" s="1"/>
      <c r="V1055" s="1"/>
      <c r="W1055" s="1"/>
      <c r="X1055" s="1"/>
      <c r="Y1055" s="1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1"/>
      <c r="BF1055" s="1"/>
      <c r="BG1055" s="3"/>
      <c r="BH1055" s="3"/>
      <c r="BI1055" s="1"/>
      <c r="BJ1055" s="1"/>
      <c r="BK1055" s="3"/>
      <c r="BL1055" s="3"/>
    </row>
    <row r="1056" spans="16:64" hidden="1">
      <c r="P1056" s="1"/>
      <c r="Q1056" s="2"/>
      <c r="R1056" s="2"/>
      <c r="S1056" s="1"/>
      <c r="T1056" s="1"/>
      <c r="U1056" s="1"/>
      <c r="V1056" s="1"/>
      <c r="W1056" s="1"/>
      <c r="X1056" s="1"/>
      <c r="Y1056" s="1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1"/>
      <c r="BF1056" s="1"/>
      <c r="BG1056" s="3"/>
      <c r="BH1056" s="3"/>
      <c r="BI1056" s="1"/>
      <c r="BJ1056" s="1"/>
      <c r="BK1056" s="3"/>
      <c r="BL1056" s="3"/>
    </row>
    <row r="1057" spans="16:64" hidden="1">
      <c r="P1057" s="1"/>
      <c r="Q1057" s="2"/>
      <c r="R1057" s="2"/>
      <c r="S1057" s="1"/>
      <c r="T1057" s="1"/>
      <c r="U1057" s="1"/>
      <c r="V1057" s="1"/>
      <c r="W1057" s="1"/>
      <c r="X1057" s="1"/>
      <c r="Y1057" s="1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1"/>
      <c r="BF1057" s="1"/>
      <c r="BG1057" s="3"/>
      <c r="BH1057" s="3"/>
      <c r="BI1057" s="1"/>
      <c r="BJ1057" s="1"/>
      <c r="BK1057" s="3"/>
      <c r="BL1057" s="3"/>
    </row>
    <row r="1058" spans="16:64" hidden="1">
      <c r="P1058" s="1"/>
      <c r="Q1058" s="2"/>
      <c r="R1058" s="2"/>
      <c r="S1058" s="1"/>
      <c r="T1058" s="1"/>
      <c r="U1058" s="1"/>
      <c r="V1058" s="1"/>
      <c r="W1058" s="1"/>
      <c r="X1058" s="1"/>
      <c r="Y1058" s="1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1"/>
      <c r="BF1058" s="1"/>
      <c r="BG1058" s="3"/>
      <c r="BH1058" s="3"/>
      <c r="BI1058" s="1"/>
      <c r="BJ1058" s="1"/>
      <c r="BK1058" s="3"/>
      <c r="BL1058" s="3"/>
    </row>
    <row r="1059" spans="16:64" hidden="1">
      <c r="P1059" s="1"/>
      <c r="Q1059" s="2"/>
      <c r="R1059" s="2"/>
      <c r="S1059" s="1"/>
      <c r="T1059" s="1"/>
      <c r="U1059" s="1"/>
      <c r="V1059" s="1"/>
      <c r="W1059" s="1"/>
      <c r="X1059" s="1"/>
      <c r="Y1059" s="1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1"/>
      <c r="BF1059" s="1"/>
      <c r="BG1059" s="3"/>
      <c r="BH1059" s="3"/>
      <c r="BI1059" s="1"/>
      <c r="BJ1059" s="1"/>
      <c r="BK1059" s="3"/>
      <c r="BL1059" s="3"/>
    </row>
    <row r="1060" spans="16:64" hidden="1">
      <c r="P1060" s="1"/>
      <c r="Q1060" s="2"/>
      <c r="R1060" s="2"/>
      <c r="S1060" s="1"/>
      <c r="T1060" s="1"/>
      <c r="U1060" s="1"/>
      <c r="V1060" s="1"/>
      <c r="W1060" s="1"/>
      <c r="X1060" s="1"/>
      <c r="Y1060" s="1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1"/>
      <c r="BF1060" s="1"/>
      <c r="BG1060" s="3"/>
      <c r="BH1060" s="3"/>
      <c r="BI1060" s="1"/>
      <c r="BJ1060" s="1"/>
      <c r="BK1060" s="3"/>
      <c r="BL1060" s="3"/>
    </row>
    <row r="1061" spans="16:64" hidden="1">
      <c r="P1061" s="1"/>
      <c r="Q1061" s="2"/>
      <c r="R1061" s="2"/>
      <c r="S1061" s="1"/>
      <c r="T1061" s="1"/>
      <c r="U1061" s="1"/>
      <c r="V1061" s="1"/>
      <c r="W1061" s="1"/>
      <c r="X1061" s="1"/>
      <c r="Y1061" s="1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1"/>
      <c r="BF1061" s="1"/>
      <c r="BG1061" s="3"/>
      <c r="BH1061" s="3"/>
      <c r="BI1061" s="1"/>
      <c r="BJ1061" s="1"/>
      <c r="BK1061" s="3"/>
      <c r="BL1061" s="3"/>
    </row>
    <row r="1062" spans="16:64" hidden="1">
      <c r="P1062" s="1"/>
      <c r="Q1062" s="2"/>
      <c r="R1062" s="2"/>
      <c r="S1062" s="1"/>
      <c r="T1062" s="1"/>
      <c r="U1062" s="1"/>
      <c r="V1062" s="1"/>
      <c r="W1062" s="1"/>
      <c r="X1062" s="1"/>
      <c r="Y1062" s="1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1"/>
      <c r="BF1062" s="1"/>
      <c r="BG1062" s="3"/>
      <c r="BH1062" s="3"/>
      <c r="BI1062" s="1"/>
      <c r="BJ1062" s="1"/>
      <c r="BK1062" s="3"/>
      <c r="BL1062" s="3"/>
    </row>
    <row r="1063" spans="16:64" hidden="1">
      <c r="P1063" s="1"/>
      <c r="Q1063" s="2"/>
      <c r="R1063" s="2"/>
      <c r="S1063" s="1"/>
      <c r="T1063" s="1"/>
      <c r="U1063" s="1"/>
      <c r="V1063" s="1"/>
      <c r="W1063" s="1"/>
      <c r="X1063" s="1"/>
      <c r="Y1063" s="1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1"/>
      <c r="BF1063" s="1"/>
      <c r="BG1063" s="3"/>
      <c r="BH1063" s="3"/>
      <c r="BI1063" s="1"/>
      <c r="BJ1063" s="1"/>
      <c r="BK1063" s="3"/>
      <c r="BL1063" s="3"/>
    </row>
    <row r="1064" spans="16:64" hidden="1">
      <c r="P1064" s="1"/>
      <c r="Q1064" s="2"/>
      <c r="R1064" s="2"/>
      <c r="S1064" s="1"/>
      <c r="T1064" s="1"/>
      <c r="U1064" s="1"/>
      <c r="V1064" s="1"/>
      <c r="W1064" s="1"/>
      <c r="X1064" s="1"/>
      <c r="Y1064" s="1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1"/>
      <c r="BF1064" s="1"/>
      <c r="BG1064" s="3"/>
      <c r="BH1064" s="3"/>
      <c r="BI1064" s="1"/>
      <c r="BJ1064" s="1"/>
      <c r="BK1064" s="3"/>
      <c r="BL1064" s="3"/>
    </row>
    <row r="1065" spans="16:64" hidden="1">
      <c r="P1065" s="1"/>
      <c r="Q1065" s="2"/>
      <c r="R1065" s="2"/>
      <c r="S1065" s="1"/>
      <c r="T1065" s="1"/>
      <c r="U1065" s="1"/>
      <c r="V1065" s="1"/>
      <c r="W1065" s="1"/>
      <c r="X1065" s="1"/>
      <c r="Y1065" s="1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1"/>
      <c r="BF1065" s="1"/>
      <c r="BG1065" s="3"/>
      <c r="BH1065" s="3"/>
      <c r="BI1065" s="1"/>
      <c r="BJ1065" s="1"/>
      <c r="BK1065" s="3"/>
      <c r="BL1065" s="3"/>
    </row>
    <row r="1066" spans="16:64" hidden="1">
      <c r="P1066" s="1"/>
      <c r="Q1066" s="2"/>
      <c r="R1066" s="2"/>
      <c r="S1066" s="1"/>
      <c r="T1066" s="1"/>
      <c r="U1066" s="1"/>
      <c r="V1066" s="1"/>
      <c r="W1066" s="1"/>
      <c r="X1066" s="1"/>
      <c r="Y1066" s="1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1"/>
      <c r="BF1066" s="1"/>
      <c r="BG1066" s="3"/>
      <c r="BH1066" s="3"/>
      <c r="BI1066" s="1"/>
      <c r="BJ1066" s="1"/>
      <c r="BK1066" s="3"/>
      <c r="BL1066" s="3"/>
    </row>
    <row r="1067" spans="16:64" hidden="1">
      <c r="P1067" s="1"/>
      <c r="Q1067" s="2"/>
      <c r="R1067" s="2"/>
      <c r="S1067" s="1"/>
      <c r="T1067" s="1"/>
      <c r="U1067" s="1"/>
      <c r="V1067" s="1"/>
      <c r="W1067" s="1"/>
      <c r="X1067" s="1"/>
      <c r="Y1067" s="1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1"/>
      <c r="BF1067" s="1"/>
      <c r="BG1067" s="3"/>
      <c r="BH1067" s="3"/>
      <c r="BI1067" s="1"/>
      <c r="BJ1067" s="1"/>
      <c r="BK1067" s="3"/>
      <c r="BL1067" s="3"/>
    </row>
    <row r="1068" spans="16:64" hidden="1">
      <c r="P1068" s="1"/>
      <c r="Q1068" s="2"/>
      <c r="R1068" s="2"/>
      <c r="S1068" s="1"/>
      <c r="T1068" s="1"/>
      <c r="U1068" s="1"/>
      <c r="V1068" s="1"/>
      <c r="W1068" s="1"/>
      <c r="X1068" s="1"/>
      <c r="Y1068" s="1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1"/>
      <c r="BF1068" s="1"/>
      <c r="BG1068" s="3"/>
      <c r="BH1068" s="3"/>
      <c r="BI1068" s="1"/>
      <c r="BJ1068" s="1"/>
      <c r="BK1068" s="3"/>
      <c r="BL1068" s="3"/>
    </row>
    <row r="1069" spans="16:64" hidden="1">
      <c r="P1069" s="1"/>
      <c r="Q1069" s="2"/>
      <c r="R1069" s="2"/>
      <c r="S1069" s="1"/>
      <c r="T1069" s="1"/>
      <c r="U1069" s="1"/>
      <c r="V1069" s="1"/>
      <c r="W1069" s="1"/>
      <c r="X1069" s="1"/>
      <c r="Y1069" s="1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1"/>
      <c r="BF1069" s="1"/>
      <c r="BG1069" s="3"/>
      <c r="BH1069" s="3"/>
      <c r="BI1069" s="1"/>
      <c r="BJ1069" s="1"/>
      <c r="BK1069" s="3"/>
      <c r="BL1069" s="3"/>
    </row>
    <row r="1070" spans="16:64" hidden="1">
      <c r="P1070" s="1"/>
      <c r="Q1070" s="2"/>
      <c r="R1070" s="2"/>
      <c r="S1070" s="1"/>
      <c r="T1070" s="1"/>
      <c r="U1070" s="1"/>
      <c r="V1070" s="1"/>
      <c r="W1070" s="1"/>
      <c r="X1070" s="1"/>
      <c r="Y1070" s="1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1"/>
      <c r="BF1070" s="1"/>
      <c r="BG1070" s="3"/>
      <c r="BH1070" s="3"/>
      <c r="BI1070" s="1"/>
      <c r="BJ1070" s="1"/>
      <c r="BK1070" s="3"/>
      <c r="BL1070" s="3"/>
    </row>
    <row r="1071" spans="16:64" hidden="1">
      <c r="P1071" s="1"/>
      <c r="Q1071" s="2"/>
      <c r="R1071" s="2"/>
      <c r="S1071" s="1"/>
      <c r="T1071" s="1"/>
      <c r="U1071" s="1"/>
      <c r="V1071" s="1"/>
      <c r="W1071" s="1"/>
      <c r="X1071" s="1"/>
      <c r="Y1071" s="1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1"/>
      <c r="BF1071" s="1"/>
      <c r="BG1071" s="3"/>
      <c r="BH1071" s="3"/>
      <c r="BI1071" s="1"/>
      <c r="BJ1071" s="1"/>
      <c r="BK1071" s="3"/>
      <c r="BL1071" s="3"/>
    </row>
    <row r="1072" spans="16:64" hidden="1">
      <c r="P1072" s="1"/>
      <c r="Q1072" s="2"/>
      <c r="R1072" s="2"/>
      <c r="S1072" s="1"/>
      <c r="T1072" s="1"/>
      <c r="U1072" s="1"/>
      <c r="V1072" s="1"/>
      <c r="W1072" s="1"/>
      <c r="X1072" s="1"/>
      <c r="Y1072" s="1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1"/>
      <c r="BF1072" s="1"/>
      <c r="BG1072" s="3"/>
      <c r="BH1072" s="3"/>
      <c r="BI1072" s="1"/>
      <c r="BJ1072" s="1"/>
      <c r="BK1072" s="3"/>
      <c r="BL1072" s="3"/>
    </row>
    <row r="1073" spans="16:64" hidden="1">
      <c r="P1073" s="1"/>
      <c r="Q1073" s="2"/>
      <c r="R1073" s="2"/>
      <c r="S1073" s="1"/>
      <c r="T1073" s="1"/>
      <c r="U1073" s="1"/>
      <c r="V1073" s="1"/>
      <c r="W1073" s="1"/>
      <c r="X1073" s="1"/>
      <c r="Y1073" s="1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1"/>
      <c r="BF1073" s="1"/>
      <c r="BG1073" s="3"/>
      <c r="BH1073" s="3"/>
      <c r="BI1073" s="1"/>
      <c r="BJ1073" s="1"/>
      <c r="BK1073" s="3"/>
      <c r="BL1073" s="3"/>
    </row>
    <row r="1074" spans="16:64" hidden="1">
      <c r="P1074" s="1"/>
      <c r="Q1074" s="2"/>
      <c r="R1074" s="2"/>
      <c r="S1074" s="1"/>
      <c r="T1074" s="1"/>
      <c r="U1074" s="1"/>
      <c r="V1074" s="1"/>
      <c r="W1074" s="1"/>
      <c r="X1074" s="1"/>
      <c r="Y1074" s="1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1"/>
      <c r="BF1074" s="1"/>
      <c r="BG1074" s="3"/>
      <c r="BH1074" s="3"/>
      <c r="BI1074" s="1"/>
      <c r="BJ1074" s="1"/>
      <c r="BK1074" s="3"/>
      <c r="BL1074" s="3"/>
    </row>
    <row r="1075" spans="16:64" hidden="1">
      <c r="P1075" s="1"/>
      <c r="Q1075" s="2"/>
      <c r="R1075" s="2"/>
      <c r="S1075" s="1"/>
      <c r="T1075" s="1"/>
      <c r="U1075" s="1"/>
      <c r="V1075" s="1"/>
      <c r="W1075" s="1"/>
      <c r="X1075" s="1"/>
      <c r="Y1075" s="1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1"/>
      <c r="BF1075" s="1"/>
      <c r="BG1075" s="3"/>
      <c r="BH1075" s="3"/>
      <c r="BI1075" s="1"/>
      <c r="BJ1075" s="1"/>
      <c r="BK1075" s="3"/>
      <c r="BL1075" s="3"/>
    </row>
    <row r="1076" spans="16:64" hidden="1">
      <c r="P1076" s="1"/>
      <c r="Q1076" s="2"/>
      <c r="R1076" s="2"/>
      <c r="S1076" s="1"/>
      <c r="T1076" s="1"/>
      <c r="U1076" s="1"/>
      <c r="V1076" s="1"/>
      <c r="W1076" s="1"/>
      <c r="X1076" s="1"/>
      <c r="Y1076" s="1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1"/>
      <c r="BF1076" s="1"/>
      <c r="BG1076" s="3"/>
      <c r="BH1076" s="3"/>
      <c r="BI1076" s="1"/>
      <c r="BJ1076" s="1"/>
      <c r="BK1076" s="3"/>
      <c r="BL1076" s="3"/>
    </row>
    <row r="1077" spans="16:64" hidden="1">
      <c r="P1077" s="1"/>
      <c r="Q1077" s="2"/>
      <c r="R1077" s="2"/>
      <c r="S1077" s="1"/>
      <c r="T1077" s="1"/>
      <c r="U1077" s="1"/>
      <c r="V1077" s="1"/>
      <c r="W1077" s="1"/>
      <c r="X1077" s="1"/>
      <c r="Y1077" s="1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1"/>
      <c r="BF1077" s="1"/>
      <c r="BG1077" s="3"/>
      <c r="BH1077" s="3"/>
      <c r="BI1077" s="1"/>
      <c r="BJ1077" s="1"/>
      <c r="BK1077" s="3"/>
      <c r="BL1077" s="3"/>
    </row>
    <row r="1078" spans="16:64" hidden="1">
      <c r="P1078" s="1"/>
      <c r="Q1078" s="2"/>
      <c r="R1078" s="2"/>
      <c r="S1078" s="1"/>
      <c r="T1078" s="1"/>
      <c r="U1078" s="1"/>
      <c r="V1078" s="1"/>
      <c r="W1078" s="1"/>
      <c r="X1078" s="1"/>
      <c r="Y1078" s="1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1"/>
      <c r="BF1078" s="1"/>
      <c r="BG1078" s="3"/>
      <c r="BH1078" s="3"/>
      <c r="BI1078" s="1"/>
      <c r="BJ1078" s="1"/>
      <c r="BK1078" s="3"/>
      <c r="BL1078" s="3"/>
    </row>
    <row r="1079" spans="16:64" hidden="1">
      <c r="P1079" s="1"/>
      <c r="Q1079" s="2"/>
      <c r="R1079" s="2"/>
      <c r="S1079" s="1"/>
      <c r="T1079" s="1"/>
      <c r="U1079" s="1"/>
      <c r="V1079" s="1"/>
      <c r="W1079" s="1"/>
      <c r="X1079" s="1"/>
      <c r="Y1079" s="1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1"/>
      <c r="BF1079" s="1"/>
      <c r="BG1079" s="3"/>
      <c r="BH1079" s="3"/>
      <c r="BI1079" s="1"/>
      <c r="BJ1079" s="1"/>
      <c r="BK1079" s="3"/>
      <c r="BL1079" s="3"/>
    </row>
    <row r="1080" spans="16:64" hidden="1">
      <c r="P1080" s="1"/>
      <c r="Q1080" s="2"/>
      <c r="R1080" s="2"/>
      <c r="S1080" s="1"/>
      <c r="T1080" s="1"/>
      <c r="U1080" s="1"/>
      <c r="V1080" s="1"/>
      <c r="W1080" s="1"/>
      <c r="X1080" s="1"/>
      <c r="Y1080" s="1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1"/>
      <c r="BF1080" s="1"/>
      <c r="BG1080" s="3"/>
      <c r="BH1080" s="3"/>
      <c r="BI1080" s="1"/>
      <c r="BJ1080" s="1"/>
      <c r="BK1080" s="3"/>
      <c r="BL1080" s="3"/>
    </row>
  </sheetData>
  <customSheetViews>
    <customSheetView guid="{616206E2-999C-4AE1-99F3-EE35B54176B3}" showRuler="0">
      <selection activeCell="B6" sqref="B6:E6"/>
      <pageMargins left="0.75" right="0.75" top="1" bottom="1" header="0.5" footer="0.5"/>
      <printOptions gridLines="1"/>
      <pageSetup paperSize="9" orientation="portrait" horizontalDpi="300" verticalDpi="300" r:id="rId1"/>
      <headerFooter alignWithMargins="0">
        <oddHeader>&amp;A</oddHeader>
        <oddFooter>&amp;LEVECO AB
Lilla Marieholmsgatan 4
415 02 GÖTEBORG
Tel.031-840850
Fax.031-849227
sales@eveco.se&amp;RCopyright EVECO AB 2000</oddFooter>
      </headerFooter>
    </customSheetView>
    <customSheetView guid="{2741D09E-1555-4F14-A84E-F0684F5AEE30}" showRuler="0">
      <selection activeCell="B5" sqref="B5:E5"/>
      <pageMargins left="0.75" right="0.75" top="1" bottom="1" header="0.5" footer="0.5"/>
      <printOptions gridLines="1"/>
      <pageSetup paperSize="9" orientation="portrait" horizontalDpi="300" verticalDpi="300" r:id="rId2"/>
      <headerFooter alignWithMargins="0">
        <oddHeader>&amp;A</oddHeader>
        <oddFooter>&amp;LEVECO AB
Lilla Marieholmsgatan 4
415 02 GÖTEBORG
Tel.031-840850
Fax.031-849227
sales@eveco.se&amp;RCopyright EVECO AB 2000</oddFooter>
      </headerFooter>
    </customSheetView>
  </customSheetViews>
  <mergeCells count="6">
    <mergeCell ref="AX87:BC87"/>
    <mergeCell ref="D5:G5"/>
    <mergeCell ref="D6:G6"/>
    <mergeCell ref="Z87:AE87"/>
    <mergeCell ref="AL87:AQ87"/>
    <mergeCell ref="AR87:AW87"/>
  </mergeCells>
  <phoneticPr fontId="0" type="noConversion"/>
  <printOptions gridLines="1" gridLinesSet="0"/>
  <pageMargins left="0.56000000000000005" right="0.42" top="0.76" bottom="1" header="0.5" footer="0.5"/>
  <pageSetup paperSize="9" scale="86" orientation="portrait" horizontalDpi="300" verticalDpi="300" r:id="rId3"/>
  <headerFooter alignWithMargins="0">
    <oddHeader>&amp;A</oddHeader>
    <oddFooter>&amp;L
&amp;CEVECO AB  Traneredsvägen 112  
426 53  VÄSTRA FRÖLUNDA
Tel.031-840850  Fax.031-849227&amp;RCopyright EVECO AB 2000-2007</oddFooter>
  </headerFooter>
  <colBreaks count="1" manualBreakCount="1">
    <brk id="7" max="43" man="1"/>
  </colBreaks>
  <cellWatches>
    <cellWatch r="G13"/>
  </cellWatches>
  <ignoredErrors>
    <ignoredError sqref="G26" evalError="1"/>
  </ignoredErrors>
  <drawing r:id="rId4"/>
  <legacyDrawing r:id="rId5"/>
  <oleObjects>
    <mc:AlternateContent xmlns:mc="http://schemas.openxmlformats.org/markup-compatibility/2006">
      <mc:Choice Requires="x14">
        <oleObject progId="Skalobjekt för Paketeraren" shapeId="1379" r:id="rId6">
          <objectPr defaultSize="0" r:id="rId7">
            <anchor moveWithCells="1">
              <from>
                <xdr:col>0</xdr:col>
                <xdr:colOff>1752600</xdr:colOff>
                <xdr:row>3</xdr:row>
                <xdr:rowOff>152400</xdr:rowOff>
              </from>
              <to>
                <xdr:col>2</xdr:col>
                <xdr:colOff>38100</xdr:colOff>
                <xdr:row>6</xdr:row>
                <xdr:rowOff>104775</xdr:rowOff>
              </to>
            </anchor>
          </objectPr>
        </oleObject>
      </mc:Choice>
      <mc:Fallback>
        <oleObject progId="Skalobjekt för Paketeraren" shapeId="1379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7" ma:contentTypeDescription="Create a new document." ma:contentTypeScope="" ma:versionID="676c3f3d15e4ac7156c2d16f55ccbfbc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ec69a3328f8126f0b98ace7355a05ccd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77A7B2-79CC-4FD8-B860-B6A745025115}"/>
</file>

<file path=customXml/itemProps2.xml><?xml version="1.0" encoding="utf-8"?>
<ds:datastoreItem xmlns:ds="http://schemas.openxmlformats.org/officeDocument/2006/customXml" ds:itemID="{C65B6983-A3D3-4E72-B47E-5F72C04029F6}"/>
</file>

<file path=customXml/itemProps3.xml><?xml version="1.0" encoding="utf-8"?>
<ds:datastoreItem xmlns:ds="http://schemas.openxmlformats.org/officeDocument/2006/customXml" ds:itemID="{D9950B3A-A974-4BE5-8921-3F84CAFE1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Luftvärmare</vt:lpstr>
      <vt:lpstr>Luftvärmare!Utskriftsområde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Beräkningsprogram för fläktluftvärmare</dc:title>
  <dc:subject>Beräkningsprogram för fläktluftvärmare</dc:subject>
  <dc:creator>Ola Lindstrand</dc:creator>
  <cp:lastModifiedBy>Kristoffer Kjølberg</cp:lastModifiedBy>
  <cp:lastPrinted>2015-02-13T15:46:51Z</cp:lastPrinted>
  <dcterms:created xsi:type="dcterms:W3CDTF">2000-03-15T15:22:39Z</dcterms:created>
  <dcterms:modified xsi:type="dcterms:W3CDTF">2025-03-25T09:22:00Z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